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9" firstSheet="2" activeTab="4"/>
  </bookViews>
  <sheets>
    <sheet name="0000" sheetId="1" state="hidden" r:id="rId1"/>
    <sheet name="1000" sheetId="2" state="hidden" r:id="rId2"/>
    <sheet name="SPESIFIKASI TEKNIS" sheetId="3" r:id="rId3"/>
    <sheet name="REKAP BQ" sheetId="4" r:id="rId4"/>
    <sheet name="RINC_BQ" sheetId="5" r:id="rId5"/>
  </sheets>
  <definedNames>
    <definedName name="Excel_BuiltIn_Print_Area_4">'REKAP BQ'!$A$1:$I$48</definedName>
    <definedName name="Excel_BuiltIn_Print_Area_5">'RINC_BQ'!$A$1:$M$134</definedName>
    <definedName name="Excel_BuiltIn_Print_Area_3">'SPESIFIKASI TEKNIS'!$A$1:$J$23</definedName>
    <definedName name="Excel_BuiltIn_Print_Titles_5">'RINC_BQ'!$8:$12</definedName>
  </definedNames>
  <calcPr fullCalcOnLoad="1"/>
</workbook>
</file>

<file path=xl/sharedStrings.xml><?xml version="1.0" encoding="utf-8"?>
<sst xmlns="http://schemas.openxmlformats.org/spreadsheetml/2006/main" count="275" uniqueCount="113">
  <si>
    <t>SPESIFIKASI TEKNIS</t>
  </si>
  <si>
    <t>Pekerjaan</t>
  </si>
  <si>
    <t>: Pembangunan Sarana dan Prasarana Lingkungan Gedung Diklat</t>
  </si>
  <si>
    <t>Lokasi</t>
  </si>
  <si>
    <t>: JL. Raya Cisarua, Tugu - Bogor</t>
  </si>
  <si>
    <t xml:space="preserve">Material </t>
  </si>
  <si>
    <t xml:space="preserve">Produk </t>
  </si>
  <si>
    <t>Kabel NYFGBY</t>
  </si>
  <si>
    <t>Kabelindo, Metal, Tranka, Jumbo</t>
  </si>
  <si>
    <t>Kabel NYY</t>
  </si>
  <si>
    <t>Supreme, kabelindo, Jumbo, Tranka</t>
  </si>
  <si>
    <t>MCCB/MCB</t>
  </si>
  <si>
    <t>Merlin Gerlin (MG)</t>
  </si>
  <si>
    <t>BOX Panel</t>
  </si>
  <si>
    <t>Plat tebal 2mm (lokal)</t>
  </si>
  <si>
    <t xml:space="preserve">Pipa PVC </t>
  </si>
  <si>
    <t>Pipa PVC AW</t>
  </si>
  <si>
    <t>BILL of QUANTITY (BQ)</t>
  </si>
  <si>
    <t>Rekapitulasi</t>
  </si>
  <si>
    <t>DIKERJAKAN</t>
  </si>
  <si>
    <t>NO.</t>
  </si>
  <si>
    <t>URAIAN  PEKERJAAN</t>
  </si>
  <si>
    <t>JUMLAH  HARGA</t>
  </si>
  <si>
    <t>(Rp).</t>
  </si>
  <si>
    <t>Pekerjaan Instalasi Kabel Power</t>
  </si>
  <si>
    <t>I.</t>
  </si>
  <si>
    <t xml:space="preserve">Pekerjaan Persiapan </t>
  </si>
  <si>
    <t>II.</t>
  </si>
  <si>
    <t>Gedung B</t>
  </si>
  <si>
    <t>III.</t>
  </si>
  <si>
    <t>Gedung C.1</t>
  </si>
  <si>
    <t>IV.</t>
  </si>
  <si>
    <t>Gedung C.2</t>
  </si>
  <si>
    <t>V.</t>
  </si>
  <si>
    <t>Gedung D</t>
  </si>
  <si>
    <t>VI.</t>
  </si>
  <si>
    <t>Pekerjaan Lain - lain</t>
  </si>
  <si>
    <t>Jumlah Rp.</t>
  </si>
  <si>
    <t>PPN 10 %</t>
  </si>
  <si>
    <t>Jumlah Total Rp.</t>
  </si>
  <si>
    <t>Dibulatkan Rp.</t>
  </si>
  <si>
    <t>Terbilang</t>
  </si>
  <si>
    <t>:</t>
  </si>
  <si>
    <t>Jakarta,   Nopember 2008</t>
  </si>
  <si>
    <t>Pemborong</t>
  </si>
  <si>
    <t>PT. /CV.</t>
  </si>
  <si>
    <t>……………………….</t>
  </si>
  <si>
    <t>Direktur</t>
  </si>
  <si>
    <t>Rincian Pekerjaan</t>
  </si>
  <si>
    <t>VOLUME</t>
  </si>
  <si>
    <t>HARGA SAT.</t>
  </si>
  <si>
    <t>Mobilisasi &amp; demobilisasi material</t>
  </si>
  <si>
    <t>ls</t>
  </si>
  <si>
    <t>Keet pekerja dan gudang pemborong</t>
  </si>
  <si>
    <t>m2</t>
  </si>
  <si>
    <t>Photo dokumentasi proyek</t>
  </si>
  <si>
    <t>set</t>
  </si>
  <si>
    <t>Bongkar lantai keramik existing</t>
  </si>
  <si>
    <t>Bongkar paving block jalan existing</t>
  </si>
  <si>
    <t>Bongkar dinding pasangan bata</t>
  </si>
  <si>
    <t>Bongkar dinding saluran existing</t>
  </si>
  <si>
    <t>Galian tanah</t>
  </si>
  <si>
    <t>m3</t>
  </si>
  <si>
    <t>Booring badan jalan (bawah aspal)</t>
  </si>
  <si>
    <t>m'</t>
  </si>
  <si>
    <t>Kabel power NYFGBY 4 x 25 mm dari Panel MDP ke Panel SDP Gedung B</t>
  </si>
  <si>
    <t>Kabel kontrol NYY 3 x 2,5 mm dari Panel MDP ke Panel SDP Gedung B (emergency)</t>
  </si>
  <si>
    <t>Contactor 60 A/ 3 Pole LCI-D 65004 (emergency)</t>
  </si>
  <si>
    <t>bh</t>
  </si>
  <si>
    <t>MCCB 3 Pole 64 - 80 A, 25 KA MG</t>
  </si>
  <si>
    <t>Modifikasi dan Wiring panel SDP existing</t>
  </si>
  <si>
    <t>unit</t>
  </si>
  <si>
    <t xml:space="preserve">Kabel power NYFGBY 4 x 150 mm dari Panel/Trafo PLN ke Panel MDP Gedung B </t>
  </si>
  <si>
    <t xml:space="preserve">Kabel power emergency NYFGBY 4 x 50 mm dari Genset ke Panel MDP Gedung B </t>
  </si>
  <si>
    <t>Grounding pentanahan panel MDP BC 70 mm</t>
  </si>
  <si>
    <t>ttk</t>
  </si>
  <si>
    <t>Pengadaan &amp; Pemasangan Panel MDP dgn Spesifikasi sebagai berikut :</t>
  </si>
  <si>
    <t>Unit</t>
  </si>
  <si>
    <t>- MCCB 4 Pole 200 A - 400 A, 36 KA MG</t>
  </si>
  <si>
    <t>Pcs</t>
  </si>
  <si>
    <t>- MCCB 4 Pole 160 A - 250 A, 36 KA MG</t>
  </si>
  <si>
    <t>- MCCB 3 Pole 64 - 80 A, 32 KA MG</t>
  </si>
  <si>
    <t>- MCCB 3 Pole 32 A, 32 KA MG</t>
  </si>
  <si>
    <t xml:space="preserve"> - Interlock system</t>
  </si>
  <si>
    <t>Lot</t>
  </si>
  <si>
    <t>- MCB 6 A , 8 KA MG</t>
  </si>
  <si>
    <t>- Pilot Lamp</t>
  </si>
  <si>
    <t>- Volt Meter</t>
  </si>
  <si>
    <t>- Ampere Meter</t>
  </si>
  <si>
    <t>- Trafo Arus CT</t>
  </si>
  <si>
    <t>- CU Busbar</t>
  </si>
  <si>
    <t>- Box Panel PHB</t>
  </si>
  <si>
    <t>- Wirring &amp; Accessories</t>
  </si>
  <si>
    <t>Pasangan bata berikut plester aci saluran kabel &amp; akibat bongkaran</t>
  </si>
  <si>
    <t>Cor beton tanpa tulangan saluran kabel</t>
  </si>
  <si>
    <t xml:space="preserve">Besi plat tebal 3mm lebar 40 cm berikut rangka + cat tutup saluran kabel </t>
  </si>
  <si>
    <t>Pipa PVC dia 4" (3 jalur) bawah badan jalan</t>
  </si>
  <si>
    <t>Urugan pasir pengaman jalur kabel</t>
  </si>
  <si>
    <t>Ubin bata pengaman jalur kabel</t>
  </si>
  <si>
    <t>Urugan tanah dan perataan  berikut pemadatan</t>
  </si>
  <si>
    <t>Pemasangan paving block akibat bongkaran</t>
  </si>
  <si>
    <t>Perbaikan dinding saluran akibat bongkaran jalur kabel</t>
  </si>
  <si>
    <t>Pemasangan keramik lantai akibat bongkaran</t>
  </si>
  <si>
    <t xml:space="preserve">Pengecatan dinding existing </t>
  </si>
  <si>
    <t>Kabel power NYFGBY 4 x 25 mm dari Panel MDP ke Panel SDP Gedung C.1</t>
  </si>
  <si>
    <t>Kabel kontrol NYY 3 x 2,5 mm dari Panel MDP ke Panel SDP Gedung C.1 (emergency)</t>
  </si>
  <si>
    <t>Pipa PVC dia 4" (2 jalur) bawah badan jalan</t>
  </si>
  <si>
    <t>Perbaikan pas. Dinding bata berikut plester aci akibat bongkaran</t>
  </si>
  <si>
    <t>Kabel power NYFGBY 4 x 25 mm dari Panel MDP ke Panel SDP Gedung C.2</t>
  </si>
  <si>
    <t>Kabel kontrol NYY 3 x 2,5 mm dari Panel MDP ke Panel SDP Gedung C.2 (emergency)</t>
  </si>
  <si>
    <t>Kabel power NYFGBY 4 x 25 mm dari Panel MDP ke Panel SDP Gedung D</t>
  </si>
  <si>
    <t>Kabel kontrol NYY 3 x 2,5 mm dari Panel MDP ke Panel SDP Gedung D (emergency)</t>
  </si>
  <si>
    <t>Pengetesan (Testing &amp; comisioning)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</si>
</sst>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.00_);_(* \(#,##0.00\);_(* \-??_);_(@_)"/>
    <numFmt numFmtId="166" formatCode="_(* #,##0_);_(* \(#,##0\);_(* \-_);_(@_)"/>
    <numFmt numFmtId="167" formatCode="0.00"/>
  </numFmts>
  <fonts count="7">
    <font>
      <sz val="10"/>
      <name val="Arial"/>
      <family val="2"/>
    </font>
    <font>
      <b/>
      <u val="single"/>
      <sz val="10"/>
      <name val="Arial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u val="single"/>
      <sz val="12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fill" vertical="top"/>
    </xf>
    <xf numFmtId="164" fontId="0" fillId="0" borderId="0" xfId="0" applyAlignment="1">
      <alignment horizontal="fill" vertical="top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0" fillId="0" borderId="1" xfId="0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/>
    </xf>
    <xf numFmtId="165" fontId="2" fillId="0" borderId="0" xfId="15" applyFont="1" applyFill="1" applyBorder="1" applyAlignment="1" applyProtection="1">
      <alignment horizontal="right"/>
      <protection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Border="1" applyAlignment="1">
      <alignment horizontal="right"/>
    </xf>
    <xf numFmtId="165" fontId="2" fillId="0" borderId="0" xfId="15" applyNumberFormat="1" applyFont="1" applyFill="1" applyBorder="1" applyAlignment="1" applyProtection="1">
      <alignment/>
      <protection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5" xfId="0" applyFont="1" applyBorder="1" applyAlignment="1">
      <alignment horizontal="right"/>
    </xf>
    <xf numFmtId="164" fontId="3" fillId="0" borderId="8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9" xfId="0" applyFont="1" applyBorder="1" applyAlignment="1">
      <alignment horizontal="center"/>
    </xf>
    <xf numFmtId="164" fontId="3" fillId="0" borderId="8" xfId="0" applyFont="1" applyBorder="1" applyAlignment="1">
      <alignment horizontal="right"/>
    </xf>
    <xf numFmtId="164" fontId="3" fillId="0" borderId="0" xfId="0" applyFont="1" applyAlignment="1">
      <alignment/>
    </xf>
    <xf numFmtId="165" fontId="3" fillId="0" borderId="0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1" xfId="0" applyFont="1" applyBorder="1" applyAlignment="1">
      <alignment/>
    </xf>
    <xf numFmtId="166" fontId="2" fillId="0" borderId="11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164" fontId="2" fillId="0" borderId="10" xfId="0" applyFont="1" applyBorder="1" applyAlignment="1">
      <alignment horizontal="right"/>
    </xf>
    <xf numFmtId="164" fontId="2" fillId="0" borderId="13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2" fillId="0" borderId="14" xfId="0" applyFont="1" applyBorder="1" applyAlignment="1">
      <alignment/>
    </xf>
    <xf numFmtId="164" fontId="2" fillId="0" borderId="13" xfId="0" applyFont="1" applyBorder="1" applyAlignment="1">
      <alignment horizontal="right"/>
    </xf>
    <xf numFmtId="164" fontId="2" fillId="0" borderId="15" xfId="0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3" fillId="0" borderId="16" xfId="0" applyFont="1" applyBorder="1" applyAlignment="1">
      <alignment/>
    </xf>
    <xf numFmtId="164" fontId="2" fillId="0" borderId="16" xfId="0" applyFont="1" applyBorder="1" applyAlignment="1">
      <alignment/>
    </xf>
    <xf numFmtId="164" fontId="2" fillId="0" borderId="17" xfId="0" applyFont="1" applyBorder="1" applyAlignment="1">
      <alignment horizontal="right"/>
    </xf>
    <xf numFmtId="164" fontId="2" fillId="0" borderId="15" xfId="0" applyFont="1" applyBorder="1" applyAlignment="1">
      <alignment horizontal="right"/>
    </xf>
    <xf numFmtId="164" fontId="3" fillId="0" borderId="15" xfId="0" applyFont="1" applyBorder="1" applyAlignment="1">
      <alignment horizontal="center"/>
    </xf>
    <xf numFmtId="165" fontId="3" fillId="0" borderId="17" xfId="0" applyNumberFormat="1" applyFont="1" applyBorder="1" applyAlignment="1">
      <alignment horizontal="right"/>
    </xf>
    <xf numFmtId="164" fontId="2" fillId="0" borderId="18" xfId="0" applyFont="1" applyBorder="1" applyAlignment="1">
      <alignment/>
    </xf>
    <xf numFmtId="165" fontId="3" fillId="0" borderId="8" xfId="15" applyFont="1" applyFill="1" applyBorder="1" applyAlignment="1" applyProtection="1">
      <alignment horizontal="right"/>
      <protection/>
    </xf>
    <xf numFmtId="165" fontId="3" fillId="0" borderId="15" xfId="15" applyFont="1" applyFill="1" applyBorder="1" applyAlignment="1" applyProtection="1">
      <alignment horizontal="right"/>
      <protection/>
    </xf>
    <xf numFmtId="165" fontId="3" fillId="0" borderId="19" xfId="15" applyFont="1" applyFill="1" applyBorder="1" applyAlignment="1" applyProtection="1">
      <alignment horizontal="right"/>
      <protection/>
    </xf>
    <xf numFmtId="164" fontId="2" fillId="0" borderId="2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2" fillId="0" borderId="21" xfId="0" applyFont="1" applyBorder="1" applyAlignment="1">
      <alignment/>
    </xf>
    <xf numFmtId="164" fontId="2" fillId="0" borderId="1" xfId="0" applyFont="1" applyBorder="1" applyAlignment="1">
      <alignment/>
    </xf>
    <xf numFmtId="165" fontId="3" fillId="0" borderId="20" xfId="15" applyFont="1" applyFill="1" applyBorder="1" applyAlignment="1" applyProtection="1">
      <alignment horizontal="right"/>
      <protection/>
    </xf>
    <xf numFmtId="164" fontId="2" fillId="0" borderId="22" xfId="0" applyFont="1" applyBorder="1" applyAlignment="1">
      <alignment horizontal="center"/>
    </xf>
    <xf numFmtId="164" fontId="2" fillId="0" borderId="23" xfId="0" applyFont="1" applyBorder="1" applyAlignment="1">
      <alignment horizontal="center"/>
    </xf>
    <xf numFmtId="164" fontId="2" fillId="0" borderId="23" xfId="0" applyFont="1" applyBorder="1" applyAlignment="1">
      <alignment/>
    </xf>
    <xf numFmtId="164" fontId="2" fillId="0" borderId="23" xfId="0" applyFont="1" applyBorder="1" applyAlignment="1">
      <alignment horizontal="right"/>
    </xf>
    <xf numFmtId="164" fontId="3" fillId="0" borderId="23" xfId="0" applyFont="1" applyBorder="1" applyAlignment="1">
      <alignment horizontal="right"/>
    </xf>
    <xf numFmtId="165" fontId="3" fillId="0" borderId="24" xfId="0" applyNumberFormat="1" applyFont="1" applyBorder="1" applyAlignment="1">
      <alignment horizontal="right"/>
    </xf>
    <xf numFmtId="164" fontId="2" fillId="0" borderId="25" xfId="0" applyFont="1" applyBorder="1" applyAlignment="1">
      <alignment horizontal="center"/>
    </xf>
    <xf numFmtId="164" fontId="3" fillId="0" borderId="0" xfId="0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165" fontId="3" fillId="0" borderId="20" xfId="20" applyNumberFormat="1" applyFont="1" applyBorder="1">
      <alignment/>
      <protection/>
    </xf>
    <xf numFmtId="165" fontId="2" fillId="0" borderId="0" xfId="15" applyFont="1" applyFill="1" applyBorder="1" applyAlignment="1" applyProtection="1">
      <alignment/>
      <protection/>
    </xf>
    <xf numFmtId="164" fontId="2" fillId="0" borderId="26" xfId="0" applyFont="1" applyBorder="1" applyAlignment="1">
      <alignment horizontal="center"/>
    </xf>
    <xf numFmtId="164" fontId="2" fillId="0" borderId="1" xfId="0" applyFont="1" applyBorder="1" applyAlignment="1">
      <alignment horizontal="right"/>
    </xf>
    <xf numFmtId="164" fontId="2" fillId="0" borderId="20" xfId="0" applyFont="1" applyBorder="1" applyAlignment="1">
      <alignment horizontal="right"/>
    </xf>
    <xf numFmtId="165" fontId="2" fillId="0" borderId="0" xfId="0" applyNumberFormat="1" applyFont="1" applyAlignment="1">
      <alignment/>
    </xf>
    <xf numFmtId="164" fontId="2" fillId="0" borderId="9" xfId="0" applyFont="1" applyBorder="1" applyAlignment="1">
      <alignment horizontal="right"/>
    </xf>
    <xf numFmtId="164" fontId="3" fillId="0" borderId="0" xfId="0" applyFont="1" applyBorder="1" applyAlignment="1">
      <alignment horizontal="left"/>
    </xf>
    <xf numFmtId="164" fontId="2" fillId="0" borderId="27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5" fillId="0" borderId="0" xfId="0" applyFont="1" applyAlignment="1">
      <alignment horizontal="left"/>
    </xf>
    <xf numFmtId="167" fontId="2" fillId="0" borderId="0" xfId="0" applyNumberFormat="1" applyFont="1" applyBorder="1" applyAlignment="1">
      <alignment horizontal="right"/>
    </xf>
    <xf numFmtId="164" fontId="2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 horizontal="center"/>
    </xf>
    <xf numFmtId="164" fontId="2" fillId="0" borderId="25" xfId="0" applyFont="1" applyBorder="1" applyAlignment="1">
      <alignment horizontal="right"/>
    </xf>
    <xf numFmtId="164" fontId="2" fillId="0" borderId="9" xfId="0" applyFont="1" applyBorder="1" applyAlignment="1">
      <alignment horizontal="center"/>
    </xf>
    <xf numFmtId="164" fontId="2" fillId="0" borderId="8" xfId="0" applyFont="1" applyBorder="1" applyAlignment="1">
      <alignment horizontal="right"/>
    </xf>
    <xf numFmtId="164" fontId="3" fillId="0" borderId="25" xfId="0" applyFont="1" applyBorder="1" applyAlignment="1">
      <alignment horizontal="right"/>
    </xf>
    <xf numFmtId="164" fontId="2" fillId="0" borderId="28" xfId="0" applyFont="1" applyBorder="1" applyAlignment="1">
      <alignment horizontal="right"/>
    </xf>
    <xf numFmtId="164" fontId="2" fillId="0" borderId="12" xfId="0" applyFont="1" applyBorder="1" applyAlignment="1">
      <alignment horizontal="center"/>
    </xf>
    <xf numFmtId="164" fontId="2" fillId="0" borderId="29" xfId="0" applyFont="1" applyBorder="1" applyAlignment="1">
      <alignment horizontal="right"/>
    </xf>
    <xf numFmtId="164" fontId="2" fillId="0" borderId="30" xfId="0" applyFont="1" applyBorder="1" applyAlignment="1">
      <alignment horizontal="right"/>
    </xf>
    <xf numFmtId="164" fontId="2" fillId="0" borderId="19" xfId="0" applyFont="1" applyBorder="1" applyAlignment="1">
      <alignment horizontal="right"/>
    </xf>
    <xf numFmtId="164" fontId="2" fillId="0" borderId="19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7" fontId="2" fillId="0" borderId="31" xfId="0" applyNumberFormat="1" applyFont="1" applyBorder="1" applyAlignment="1">
      <alignment horizontal="right"/>
    </xf>
    <xf numFmtId="165" fontId="2" fillId="0" borderId="19" xfId="15" applyFont="1" applyFill="1" applyBorder="1" applyAlignment="1" applyProtection="1">
      <alignment horizontal="right"/>
      <protection/>
    </xf>
    <xf numFmtId="165" fontId="2" fillId="0" borderId="17" xfId="15" applyFont="1" applyFill="1" applyBorder="1" applyAlignment="1" applyProtection="1">
      <alignment horizontal="right"/>
      <protection/>
    </xf>
    <xf numFmtId="165" fontId="3" fillId="0" borderId="24" xfId="15" applyFont="1" applyFill="1" applyBorder="1" applyAlignment="1" applyProtection="1">
      <alignment horizontal="right"/>
      <protection/>
    </xf>
    <xf numFmtId="164" fontId="2" fillId="0" borderId="18" xfId="0" applyFont="1" applyBorder="1" applyAlignment="1">
      <alignment horizontal="justify" vertical="top" wrapText="1"/>
    </xf>
    <xf numFmtId="164" fontId="6" fillId="0" borderId="32" xfId="0" applyFont="1" applyBorder="1" applyAlignment="1">
      <alignment horizontal="justify" vertical="top" wrapText="1"/>
    </xf>
    <xf numFmtId="164" fontId="6" fillId="0" borderId="16" xfId="0" applyFont="1" applyBorder="1" applyAlignment="1">
      <alignment horizontal="justify" vertical="top" wrapText="1"/>
    </xf>
    <xf numFmtId="167" fontId="2" fillId="0" borderId="18" xfId="0" applyNumberFormat="1" applyFont="1" applyBorder="1" applyAlignment="1">
      <alignment horizontal="right"/>
    </xf>
    <xf numFmtId="164" fontId="2" fillId="0" borderId="32" xfId="0" applyFont="1" applyBorder="1" applyAlignment="1">
      <alignment/>
    </xf>
    <xf numFmtId="165" fontId="2" fillId="0" borderId="32" xfId="15" applyFont="1" applyFill="1" applyBorder="1" applyAlignment="1" applyProtection="1">
      <alignment/>
      <protection/>
    </xf>
    <xf numFmtId="164" fontId="2" fillId="0" borderId="32" xfId="0" applyFont="1" applyBorder="1" applyAlignment="1">
      <alignment horizontal="justify" vertical="top" wrapText="1"/>
    </xf>
    <xf numFmtId="164" fontId="3" fillId="0" borderId="18" xfId="0" applyFont="1" applyBorder="1" applyAlignment="1">
      <alignment horizontal="center"/>
    </xf>
    <xf numFmtId="164" fontId="3" fillId="0" borderId="16" xfId="0" applyFont="1" applyBorder="1" applyAlignment="1">
      <alignment horizontal="center"/>
    </xf>
    <xf numFmtId="165" fontId="2" fillId="0" borderId="15" xfId="15" applyFont="1" applyFill="1" applyBorder="1" applyAlignment="1" applyProtection="1">
      <alignment horizontal="right"/>
      <protection/>
    </xf>
    <xf numFmtId="167" fontId="2" fillId="0" borderId="33" xfId="0" applyNumberFormat="1" applyFont="1" applyBorder="1" applyAlignment="1">
      <alignment horizontal="right"/>
    </xf>
    <xf numFmtId="164" fontId="2" fillId="0" borderId="21" xfId="0" applyFont="1" applyBorder="1" applyAlignment="1">
      <alignment horizontal="center"/>
    </xf>
    <xf numFmtId="165" fontId="3" fillId="0" borderId="1" xfId="15" applyFont="1" applyFill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BQ RSU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B26988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B12866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9"/>
  <sheetViews>
    <sheetView view="pageBreakPreview" zoomScale="75" zoomScaleSheetLayoutView="75" workbookViewId="0" topLeftCell="A1">
      <selection activeCell="F38" sqref="F38"/>
    </sheetView>
  </sheetViews>
  <sheetFormatPr defaultColWidth="9.140625" defaultRowHeight="12.75"/>
  <cols>
    <col min="2" max="2" width="22.57421875" style="0" customWidth="1"/>
    <col min="9" max="9" width="17.28125" style="0" customWidth="1"/>
    <col min="10" max="10" width="3.00390625" style="0" customWidth="1"/>
  </cols>
  <sheetData>
    <row r="2" ht="12">
      <c r="C2" s="1" t="s">
        <v>0</v>
      </c>
    </row>
    <row r="4" spans="2:9" ht="14.25">
      <c r="B4" s="2" t="s">
        <v>1</v>
      </c>
      <c r="C4" s="3" t="s">
        <v>2</v>
      </c>
      <c r="D4" s="3"/>
      <c r="E4" s="3"/>
      <c r="F4" s="3"/>
      <c r="G4" s="3"/>
      <c r="H4" s="3"/>
      <c r="I4" s="3"/>
    </row>
    <row r="5" spans="2:9" ht="14.25">
      <c r="B5" s="2"/>
      <c r="C5" s="4"/>
      <c r="D5" s="4"/>
      <c r="E5" s="4"/>
      <c r="F5" s="4"/>
      <c r="G5" s="4"/>
      <c r="H5" s="4"/>
      <c r="I5" s="4"/>
    </row>
    <row r="6" spans="1:12" ht="14.25">
      <c r="A6" s="5"/>
      <c r="B6" s="6" t="s">
        <v>3</v>
      </c>
      <c r="C6" s="7" t="s">
        <v>4</v>
      </c>
      <c r="D6" s="5"/>
      <c r="E6" s="5"/>
      <c r="F6" s="5"/>
      <c r="G6" s="5"/>
      <c r="H6" s="5"/>
      <c r="I6" s="5"/>
      <c r="J6" s="5"/>
      <c r="K6" s="5"/>
      <c r="L6" s="5"/>
    </row>
    <row r="7" spans="1:12" ht="12">
      <c r="A7" s="8"/>
      <c r="B7" s="8"/>
      <c r="C7" s="8"/>
      <c r="D7" s="8"/>
      <c r="E7" s="8"/>
      <c r="F7" s="8"/>
      <c r="G7" s="8"/>
      <c r="H7" s="8"/>
      <c r="I7" s="8"/>
      <c r="J7" s="5"/>
      <c r="K7" s="5"/>
      <c r="L7" s="5"/>
    </row>
    <row r="9" spans="1:7" ht="14.25">
      <c r="A9" s="9"/>
      <c r="B9" s="10" t="s">
        <v>5</v>
      </c>
      <c r="C9" s="9"/>
      <c r="D9" s="9"/>
      <c r="E9" s="10" t="s">
        <v>6</v>
      </c>
      <c r="F9" s="9"/>
      <c r="G9" s="9"/>
    </row>
    <row r="10" spans="1:7" ht="14.25">
      <c r="A10" s="9"/>
      <c r="B10" s="9"/>
      <c r="C10" s="9"/>
      <c r="D10" s="9"/>
      <c r="E10" s="9"/>
      <c r="F10" s="9"/>
      <c r="G10" s="9"/>
    </row>
    <row r="11" spans="1:7" ht="14.25">
      <c r="A11" s="11">
        <v>1</v>
      </c>
      <c r="B11" s="9" t="s">
        <v>7</v>
      </c>
      <c r="C11" s="9"/>
      <c r="D11" s="9"/>
      <c r="E11" s="9" t="s">
        <v>8</v>
      </c>
      <c r="F11" s="9"/>
      <c r="G11" s="9"/>
    </row>
    <row r="12" spans="1:7" ht="14.25">
      <c r="A12" s="11"/>
      <c r="B12" s="9"/>
      <c r="C12" s="9"/>
      <c r="D12" s="9"/>
      <c r="E12" s="9"/>
      <c r="F12" s="9"/>
      <c r="G12" s="9"/>
    </row>
    <row r="13" spans="1:7" ht="14.25">
      <c r="A13" s="11">
        <v>2</v>
      </c>
      <c r="B13" s="9" t="s">
        <v>9</v>
      </c>
      <c r="C13" s="9"/>
      <c r="D13" s="9"/>
      <c r="E13" s="9" t="s">
        <v>10</v>
      </c>
      <c r="F13" s="9"/>
      <c r="G13" s="9"/>
    </row>
    <row r="14" spans="1:7" ht="14.25">
      <c r="A14" s="9"/>
      <c r="B14" s="9"/>
      <c r="C14" s="9"/>
      <c r="D14" s="9"/>
      <c r="E14" s="9"/>
      <c r="F14" s="9"/>
      <c r="G14" s="9"/>
    </row>
    <row r="15" spans="1:7" ht="14.25">
      <c r="A15" s="11">
        <v>3</v>
      </c>
      <c r="B15" s="9" t="s">
        <v>11</v>
      </c>
      <c r="C15" s="9"/>
      <c r="D15" s="9"/>
      <c r="E15" s="9" t="s">
        <v>12</v>
      </c>
      <c r="F15" s="9"/>
      <c r="G15" s="9"/>
    </row>
    <row r="16" spans="1:7" ht="14.25">
      <c r="A16" s="9"/>
      <c r="B16" s="9"/>
      <c r="C16" s="9"/>
      <c r="D16" s="9"/>
      <c r="E16" s="9"/>
      <c r="F16" s="9"/>
      <c r="G16" s="9"/>
    </row>
    <row r="17" spans="1:7" ht="14.25">
      <c r="A17" s="11">
        <v>4</v>
      </c>
      <c r="B17" s="9" t="s">
        <v>13</v>
      </c>
      <c r="C17" s="9"/>
      <c r="D17" s="9"/>
      <c r="E17" s="9" t="s">
        <v>14</v>
      </c>
      <c r="F17" s="9"/>
      <c r="G17" s="9"/>
    </row>
    <row r="18" spans="1:7" ht="14.25">
      <c r="A18" s="9"/>
      <c r="B18" s="9"/>
      <c r="C18" s="9"/>
      <c r="D18" s="9"/>
      <c r="E18" s="9"/>
      <c r="F18" s="9"/>
      <c r="G18" s="9"/>
    </row>
    <row r="19" spans="1:7" ht="14.25">
      <c r="A19" s="11">
        <v>5</v>
      </c>
      <c r="B19" s="9" t="s">
        <v>15</v>
      </c>
      <c r="C19" s="9"/>
      <c r="D19" s="9"/>
      <c r="E19" s="9" t="s">
        <v>16</v>
      </c>
      <c r="F19" s="9"/>
      <c r="G19" s="9"/>
    </row>
  </sheetData>
  <mergeCells count="1">
    <mergeCell ref="C4:I4"/>
  </mergeCells>
  <printOptions/>
  <pageMargins left="0.7479166666666667" right="0.5" top="1.25" bottom="0.9840277777777777" header="0.5118055555555555" footer="0.5118055555555555"/>
  <pageSetup horizontalDpi="300" verticalDpi="300" orientation="portrait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="75" zoomScaleSheetLayoutView="75" workbookViewId="0" topLeftCell="A1">
      <selection activeCell="E20" sqref="E20"/>
    </sheetView>
  </sheetViews>
  <sheetFormatPr defaultColWidth="9.140625" defaultRowHeight="12.75"/>
  <cols>
    <col min="1" max="1" width="7.57421875" style="11" customWidth="1"/>
    <col min="2" max="2" width="0.9921875" style="11" customWidth="1"/>
    <col min="3" max="3" width="23.421875" style="9" customWidth="1"/>
    <col min="4" max="4" width="45.8515625" style="9" customWidth="1"/>
    <col min="5" max="5" width="28.57421875" style="9" customWidth="1"/>
    <col min="6" max="6" width="25.57421875" style="12" customWidth="1"/>
    <col min="7" max="8" width="0" style="9" hidden="1" customWidth="1"/>
    <col min="9" max="9" width="1.7109375" style="9" customWidth="1"/>
    <col min="10" max="10" width="21.421875" style="9" customWidth="1"/>
    <col min="11" max="16384" width="9.140625" style="9" customWidth="1"/>
  </cols>
  <sheetData>
    <row r="1" spans="1:6" ht="8.25" customHeight="1">
      <c r="A1" s="13"/>
      <c r="B1" s="13"/>
      <c r="C1" s="7"/>
      <c r="D1" s="7"/>
      <c r="E1" s="7"/>
      <c r="F1" s="14"/>
    </row>
    <row r="2" spans="1:6" ht="15" customHeight="1">
      <c r="A2" s="13"/>
      <c r="B2" s="13"/>
      <c r="C2" s="15" t="s">
        <v>17</v>
      </c>
      <c r="D2" s="7"/>
      <c r="E2" s="7"/>
      <c r="F2" s="14"/>
    </row>
    <row r="3" spans="1:6" ht="17.25" customHeight="1">
      <c r="A3" s="13"/>
      <c r="B3" s="13"/>
      <c r="C3" s="16" t="s">
        <v>18</v>
      </c>
      <c r="D3" s="17"/>
      <c r="E3" s="17"/>
      <c r="F3" s="14"/>
    </row>
    <row r="4" spans="1:10" ht="14.25">
      <c r="A4" s="13"/>
      <c r="B4" s="13"/>
      <c r="C4" s="2" t="s">
        <v>1</v>
      </c>
      <c r="D4" s="9" t="s">
        <v>2</v>
      </c>
      <c r="F4" s="18"/>
      <c r="J4" s="19"/>
    </row>
    <row r="5" spans="1:6" ht="12" customHeight="1">
      <c r="A5" s="13"/>
      <c r="B5" s="13"/>
      <c r="C5" s="2"/>
      <c r="F5" s="18"/>
    </row>
    <row r="6" spans="1:7" ht="14.25">
      <c r="A6" s="13"/>
      <c r="B6" s="13"/>
      <c r="C6" s="2" t="s">
        <v>3</v>
      </c>
      <c r="D6" s="9" t="s">
        <v>4</v>
      </c>
      <c r="F6" s="13"/>
      <c r="G6" s="20" t="s">
        <v>19</v>
      </c>
    </row>
    <row r="7" spans="1:7" ht="14.25">
      <c r="A7" s="21"/>
      <c r="B7" s="21"/>
      <c r="C7" s="22"/>
      <c r="D7" s="22"/>
      <c r="E7" s="22"/>
      <c r="F7" s="21"/>
      <c r="G7" s="23">
        <v>2007</v>
      </c>
    </row>
    <row r="8" spans="1:7" ht="14.25">
      <c r="A8" s="24"/>
      <c r="B8" s="13"/>
      <c r="C8" s="25"/>
      <c r="D8" s="25"/>
      <c r="E8" s="26"/>
      <c r="F8" s="27"/>
      <c r="G8" s="27"/>
    </row>
    <row r="9" spans="1:8" s="32" customFormat="1" ht="14.25">
      <c r="A9" s="28" t="s">
        <v>20</v>
      </c>
      <c r="B9" s="29"/>
      <c r="C9" s="29" t="s">
        <v>21</v>
      </c>
      <c r="D9" s="29"/>
      <c r="E9" s="30"/>
      <c r="F9" s="31" t="s">
        <v>22</v>
      </c>
      <c r="G9" s="31" t="s">
        <v>22</v>
      </c>
      <c r="H9" s="10"/>
    </row>
    <row r="10" spans="1:7" s="32" customFormat="1" ht="14.25">
      <c r="A10" s="28"/>
      <c r="B10" s="29"/>
      <c r="C10" s="16"/>
      <c r="D10" s="33"/>
      <c r="E10" s="34"/>
      <c r="F10" s="28" t="s">
        <v>23</v>
      </c>
      <c r="G10" s="28" t="s">
        <v>23</v>
      </c>
    </row>
    <row r="11" spans="1:7" ht="14.25">
      <c r="A11" s="35"/>
      <c r="B11" s="36"/>
      <c r="C11" s="37"/>
      <c r="D11" s="38"/>
      <c r="E11" s="39"/>
      <c r="F11" s="40"/>
      <c r="G11" s="40"/>
    </row>
    <row r="12" spans="1:7" ht="14.25">
      <c r="A12" s="41"/>
      <c r="B12" s="42"/>
      <c r="C12" s="43"/>
      <c r="D12" s="43"/>
      <c r="E12" s="43"/>
      <c r="F12" s="44"/>
      <c r="G12" s="44"/>
    </row>
    <row r="13" spans="1:7" ht="14.25">
      <c r="A13" s="45"/>
      <c r="B13" s="46"/>
      <c r="C13" s="47" t="s">
        <v>24</v>
      </c>
      <c r="D13" s="48"/>
      <c r="E13" s="7"/>
      <c r="F13" s="49"/>
      <c r="G13" s="50"/>
    </row>
    <row r="14" spans="1:7" ht="14.25">
      <c r="A14" s="51" t="s">
        <v>25</v>
      </c>
      <c r="B14" s="46"/>
      <c r="C14" s="47" t="s">
        <v>26</v>
      </c>
      <c r="D14" s="48"/>
      <c r="E14" s="7"/>
      <c r="F14" s="52">
        <f>+RINC_BQ!J19</f>
        <v>0</v>
      </c>
      <c r="G14" s="50"/>
    </row>
    <row r="15" spans="1:7" ht="14.25">
      <c r="A15" s="45"/>
      <c r="B15" s="46"/>
      <c r="C15" s="48"/>
      <c r="D15" s="53"/>
      <c r="E15" s="7"/>
      <c r="F15" s="54"/>
      <c r="G15" s="55"/>
    </row>
    <row r="16" spans="1:7" ht="14.25">
      <c r="A16" s="51" t="s">
        <v>27</v>
      </c>
      <c r="B16" s="46"/>
      <c r="C16" s="47" t="s">
        <v>28</v>
      </c>
      <c r="D16" s="53"/>
      <c r="E16" s="53"/>
      <c r="F16" s="56">
        <f>+RINC_BQ!J67</f>
        <v>0</v>
      </c>
      <c r="G16" s="55"/>
    </row>
    <row r="17" spans="1:7" ht="14.25">
      <c r="A17" s="45"/>
      <c r="B17" s="46"/>
      <c r="C17" s="48"/>
      <c r="D17" s="53"/>
      <c r="E17" s="53"/>
      <c r="F17" s="56"/>
      <c r="G17" s="55"/>
    </row>
    <row r="18" spans="1:7" ht="14.25">
      <c r="A18" s="51" t="s">
        <v>29</v>
      </c>
      <c r="B18" s="46"/>
      <c r="C18" s="47" t="s">
        <v>30</v>
      </c>
      <c r="D18" s="53"/>
      <c r="E18" s="53"/>
      <c r="F18" s="56">
        <f>+RINC_BQ!J89</f>
        <v>0</v>
      </c>
      <c r="G18" s="55"/>
    </row>
    <row r="19" spans="1:7" ht="14.25">
      <c r="A19" s="45"/>
      <c r="B19" s="46"/>
      <c r="C19" s="48"/>
      <c r="D19" s="53"/>
      <c r="E19" s="53"/>
      <c r="F19" s="56"/>
      <c r="G19" s="55"/>
    </row>
    <row r="20" spans="1:7" ht="14.25">
      <c r="A20" s="51" t="s">
        <v>31</v>
      </c>
      <c r="B20" s="46"/>
      <c r="C20" s="47" t="s">
        <v>32</v>
      </c>
      <c r="D20" s="53"/>
      <c r="E20" s="53"/>
      <c r="F20" s="56">
        <f>+RINC_BQ!J109</f>
        <v>0</v>
      </c>
      <c r="G20" s="55"/>
    </row>
    <row r="21" spans="1:7" ht="14.25">
      <c r="A21" s="45"/>
      <c r="B21" s="46"/>
      <c r="C21" s="48"/>
      <c r="D21" s="53"/>
      <c r="E21" s="53"/>
      <c r="F21" s="56"/>
      <c r="G21" s="55"/>
    </row>
    <row r="22" spans="1:7" ht="14.25">
      <c r="A22" s="51" t="s">
        <v>33</v>
      </c>
      <c r="B22" s="46"/>
      <c r="C22" s="47" t="s">
        <v>34</v>
      </c>
      <c r="D22" s="53"/>
      <c r="E22" s="53"/>
      <c r="F22" s="56">
        <f>+RINC_BQ!J129</f>
        <v>0</v>
      </c>
      <c r="G22" s="55"/>
    </row>
    <row r="23" spans="1:7" ht="14.25">
      <c r="A23" s="45"/>
      <c r="B23" s="46"/>
      <c r="C23" s="48"/>
      <c r="D23" s="53"/>
      <c r="E23" s="53"/>
      <c r="F23" s="56"/>
      <c r="G23" s="55"/>
    </row>
    <row r="24" spans="1:7" ht="14.25">
      <c r="A24" s="51" t="s">
        <v>35</v>
      </c>
      <c r="B24" s="46"/>
      <c r="C24" s="47" t="s">
        <v>36</v>
      </c>
      <c r="D24" s="53"/>
      <c r="E24" s="53"/>
      <c r="F24" s="56">
        <f>+RINC_BQ!J133</f>
        <v>0</v>
      </c>
      <c r="G24" s="55"/>
    </row>
    <row r="25" spans="1:7" ht="14.25">
      <c r="A25" s="57"/>
      <c r="B25" s="58"/>
      <c r="C25" s="59"/>
      <c r="D25" s="60"/>
      <c r="E25" s="61"/>
      <c r="F25" s="62"/>
      <c r="G25" s="55"/>
    </row>
    <row r="26" spans="1:6" ht="14.25">
      <c r="A26" s="63"/>
      <c r="B26" s="64"/>
      <c r="C26" s="65"/>
      <c r="D26" s="66"/>
      <c r="E26" s="67" t="s">
        <v>37</v>
      </c>
      <c r="F26" s="68">
        <f>SUM(F14:F24)</f>
        <v>0</v>
      </c>
    </row>
    <row r="27" spans="1:6" ht="14.25">
      <c r="A27" s="69"/>
      <c r="B27" s="13"/>
      <c r="C27" s="7"/>
      <c r="D27" s="18"/>
      <c r="E27" s="70" t="s">
        <v>38</v>
      </c>
      <c r="F27" s="62">
        <f>+F26*0.1</f>
        <v>0</v>
      </c>
    </row>
    <row r="28" spans="1:10" ht="14.25">
      <c r="A28" s="69"/>
      <c r="B28" s="13"/>
      <c r="C28" s="7"/>
      <c r="D28" s="18"/>
      <c r="E28" s="70" t="s">
        <v>39</v>
      </c>
      <c r="F28" s="71">
        <f>SUM(F26:F27)</f>
        <v>0</v>
      </c>
      <c r="J28" s="71"/>
    </row>
    <row r="29" spans="1:10" ht="14.25">
      <c r="A29" s="69"/>
      <c r="B29" s="13"/>
      <c r="C29" s="7"/>
      <c r="D29" s="18"/>
      <c r="E29" s="70" t="s">
        <v>40</v>
      </c>
      <c r="F29" s="72">
        <f>ROUNDDOWN((F28),-3)</f>
        <v>0</v>
      </c>
      <c r="J29" s="73"/>
    </row>
    <row r="30" spans="1:10" ht="14.25">
      <c r="A30" s="74"/>
      <c r="B30" s="58"/>
      <c r="C30" s="61"/>
      <c r="D30" s="75"/>
      <c r="E30" s="75"/>
      <c r="F30" s="76"/>
      <c r="J30" s="77"/>
    </row>
    <row r="31" spans="1:6" ht="14.25">
      <c r="A31" s="69"/>
      <c r="B31" s="13"/>
      <c r="C31" s="7"/>
      <c r="D31" s="18"/>
      <c r="E31" s="18"/>
      <c r="F31" s="78"/>
    </row>
    <row r="32" spans="1:6" ht="14.25">
      <c r="A32" s="69"/>
      <c r="B32" s="13"/>
      <c r="C32" s="16" t="s">
        <v>41</v>
      </c>
      <c r="D32" s="79" t="s">
        <v>42</v>
      </c>
      <c r="E32" s="6"/>
      <c r="F32" s="78"/>
    </row>
    <row r="33" spans="1:6" ht="14.25">
      <c r="A33" s="74"/>
      <c r="B33" s="58"/>
      <c r="C33" s="61"/>
      <c r="D33" s="61"/>
      <c r="E33" s="61"/>
      <c r="F33" s="80"/>
    </row>
    <row r="35" spans="4:5" ht="14.25">
      <c r="D35" s="12"/>
      <c r="E35" s="2" t="s">
        <v>43</v>
      </c>
    </row>
    <row r="36" ht="14.25">
      <c r="E36" s="2"/>
    </row>
    <row r="37" ht="14.25">
      <c r="E37" s="2" t="s">
        <v>44</v>
      </c>
    </row>
    <row r="38" ht="14.25">
      <c r="E38" s="81" t="s">
        <v>45</v>
      </c>
    </row>
    <row r="39" ht="14.25">
      <c r="E39" s="2"/>
    </row>
    <row r="40" ht="14.25">
      <c r="E40" s="2"/>
    </row>
    <row r="41" ht="14.25">
      <c r="E41" s="2"/>
    </row>
    <row r="42" ht="14.25">
      <c r="E42" s="2"/>
    </row>
    <row r="43" ht="14.25">
      <c r="E43" s="82" t="s">
        <v>46</v>
      </c>
    </row>
    <row r="44" ht="14.25">
      <c r="E44" s="83" t="s">
        <v>47</v>
      </c>
    </row>
  </sheetData>
  <mergeCells count="1">
    <mergeCell ref="C9:D9"/>
  </mergeCells>
  <printOptions/>
  <pageMargins left="0.7479166666666667" right="0.25" top="1.25" bottom="0.9840277777777777" header="0.5118055555555555" footer="0.5118055555555555"/>
  <pageSetup horizontalDpi="300" verticalDpi="300" orientation="portrait" scale="7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2"/>
  <sheetViews>
    <sheetView tabSelected="1" view="pageBreakPreview" zoomScale="75" zoomScaleSheetLayoutView="75" workbookViewId="0" topLeftCell="A16">
      <selection activeCell="D27" sqref="D27"/>
    </sheetView>
  </sheetViews>
  <sheetFormatPr defaultColWidth="9.140625" defaultRowHeight="12.75"/>
  <cols>
    <col min="1" max="1" width="7.57421875" style="11" customWidth="1"/>
    <col min="2" max="2" width="0.9921875" style="11" customWidth="1"/>
    <col min="3" max="3" width="23.421875" style="9" customWidth="1"/>
    <col min="4" max="4" width="46.00390625" style="9" customWidth="1"/>
    <col min="5" max="5" width="7.28125" style="9" customWidth="1"/>
    <col min="6" max="6" width="8.57421875" style="9" customWidth="1"/>
    <col min="7" max="7" width="13.57421875" style="12" customWidth="1"/>
    <col min="8" max="8" width="8.7109375" style="11" customWidth="1"/>
    <col min="9" max="9" width="17.7109375" style="12" customWidth="1"/>
    <col min="10" max="10" width="21.7109375" style="12" customWidth="1"/>
    <col min="11" max="12" width="0" style="9" hidden="1" customWidth="1"/>
    <col min="13" max="13" width="1.28515625" style="9" customWidth="1"/>
    <col min="14" max="14" width="21.421875" style="9" customWidth="1"/>
    <col min="15" max="16384" width="9.140625" style="9" customWidth="1"/>
  </cols>
  <sheetData>
    <row r="1" spans="1:10" ht="8.25" customHeight="1">
      <c r="A1" s="13"/>
      <c r="B1" s="13"/>
      <c r="C1" s="7"/>
      <c r="D1" s="7"/>
      <c r="E1" s="7"/>
      <c r="F1" s="7"/>
      <c r="G1" s="84"/>
      <c r="H1" s="13"/>
      <c r="I1" s="14"/>
      <c r="J1" s="14"/>
    </row>
    <row r="2" spans="1:10" ht="14.25" customHeight="1">
      <c r="A2" s="13"/>
      <c r="B2" s="13"/>
      <c r="C2" s="15" t="s">
        <v>17</v>
      </c>
      <c r="D2" s="7"/>
      <c r="E2" s="7"/>
      <c r="F2" s="7"/>
      <c r="G2" s="84"/>
      <c r="H2" s="13"/>
      <c r="I2" s="14"/>
      <c r="J2" s="14"/>
    </row>
    <row r="3" spans="1:10" ht="15" customHeight="1">
      <c r="A3" s="13"/>
      <c r="B3" s="13"/>
      <c r="C3" s="7"/>
      <c r="D3" s="7"/>
      <c r="E3" s="7"/>
      <c r="F3" s="7"/>
      <c r="G3" s="84"/>
      <c r="H3" s="13"/>
      <c r="I3" s="14"/>
      <c r="J3" s="14"/>
    </row>
    <row r="4" spans="1:10" ht="17.25" customHeight="1">
      <c r="A4" s="13"/>
      <c r="B4" s="13"/>
      <c r="C4" s="16" t="s">
        <v>48</v>
      </c>
      <c r="D4" s="17"/>
      <c r="E4" s="17"/>
      <c r="F4" s="17"/>
      <c r="G4" s="84"/>
      <c r="H4" s="13"/>
      <c r="I4" s="14"/>
      <c r="J4" s="14"/>
    </row>
    <row r="5" spans="1:14" ht="14.25">
      <c r="A5" s="13"/>
      <c r="B5" s="13"/>
      <c r="C5" s="2" t="s">
        <v>1</v>
      </c>
      <c r="D5" s="9" t="s">
        <v>2</v>
      </c>
      <c r="G5" s="18"/>
      <c r="H5" s="13"/>
      <c r="I5" s="18"/>
      <c r="J5" s="18"/>
      <c r="N5" s="19"/>
    </row>
    <row r="6" spans="1:10" ht="12" customHeight="1">
      <c r="A6" s="13"/>
      <c r="B6" s="13"/>
      <c r="C6" s="2"/>
      <c r="G6" s="18"/>
      <c r="H6" s="13"/>
      <c r="I6" s="18"/>
      <c r="J6" s="18"/>
    </row>
    <row r="7" spans="1:11" ht="14.25">
      <c r="A7" s="13"/>
      <c r="B7" s="13"/>
      <c r="C7" s="2" t="s">
        <v>3</v>
      </c>
      <c r="D7" s="9" t="s">
        <v>4</v>
      </c>
      <c r="G7" s="18"/>
      <c r="H7" s="13"/>
      <c r="I7" s="18"/>
      <c r="J7" s="13"/>
      <c r="K7" s="20" t="s">
        <v>19</v>
      </c>
    </row>
    <row r="8" spans="1:11" ht="14.25">
      <c r="A8" s="21"/>
      <c r="B8" s="21"/>
      <c r="C8" s="22"/>
      <c r="D8" s="22"/>
      <c r="E8" s="22"/>
      <c r="F8" s="22"/>
      <c r="G8" s="85"/>
      <c r="H8" s="21"/>
      <c r="I8" s="85"/>
      <c r="J8" s="86"/>
      <c r="K8" s="23">
        <v>2007</v>
      </c>
    </row>
    <row r="9" spans="1:11" ht="14.25">
      <c r="A9" s="24"/>
      <c r="B9" s="13"/>
      <c r="C9" s="25"/>
      <c r="D9" s="25"/>
      <c r="E9" s="25"/>
      <c r="F9" s="7"/>
      <c r="G9" s="87"/>
      <c r="H9" s="88"/>
      <c r="I9" s="89"/>
      <c r="J9" s="27"/>
      <c r="K9" s="27"/>
    </row>
    <row r="10" spans="1:12" s="32" customFormat="1" ht="14.25">
      <c r="A10" s="28" t="s">
        <v>20</v>
      </c>
      <c r="B10" s="29"/>
      <c r="C10" s="29" t="s">
        <v>21</v>
      </c>
      <c r="D10" s="29"/>
      <c r="E10" s="29"/>
      <c r="F10" s="29"/>
      <c r="G10" s="28" t="s">
        <v>49</v>
      </c>
      <c r="H10" s="28"/>
      <c r="I10" s="31" t="s">
        <v>50</v>
      </c>
      <c r="J10" s="31" t="s">
        <v>22</v>
      </c>
      <c r="K10" s="31" t="s">
        <v>22</v>
      </c>
      <c r="L10" s="10"/>
    </row>
    <row r="11" spans="1:11" s="32" customFormat="1" ht="14.25">
      <c r="A11" s="28"/>
      <c r="B11" s="29"/>
      <c r="C11" s="16"/>
      <c r="D11" s="33"/>
      <c r="E11" s="33"/>
      <c r="F11" s="33"/>
      <c r="G11" s="90"/>
      <c r="H11" s="30"/>
      <c r="I11" s="28" t="s">
        <v>23</v>
      </c>
      <c r="J11" s="28" t="s">
        <v>23</v>
      </c>
      <c r="K11" s="28" t="s">
        <v>23</v>
      </c>
    </row>
    <row r="12" spans="1:11" ht="14.25">
      <c r="A12" s="35"/>
      <c r="B12" s="36"/>
      <c r="C12" s="37"/>
      <c r="D12" s="38"/>
      <c r="E12" s="38"/>
      <c r="F12" s="38"/>
      <c r="G12" s="91"/>
      <c r="H12" s="92"/>
      <c r="I12" s="40"/>
      <c r="J12" s="40"/>
      <c r="K12" s="40"/>
    </row>
    <row r="13" spans="1:11" ht="14.25">
      <c r="A13" s="41"/>
      <c r="B13" s="42"/>
      <c r="C13" s="43"/>
      <c r="D13" s="43"/>
      <c r="E13" s="43"/>
      <c r="F13" s="43"/>
      <c r="G13" s="93"/>
      <c r="H13" s="42"/>
      <c r="I13" s="93"/>
      <c r="J13" s="44"/>
      <c r="K13" s="44"/>
    </row>
    <row r="14" spans="1:11" ht="14.25">
      <c r="A14" s="45"/>
      <c r="B14" s="46"/>
      <c r="C14" s="47" t="s">
        <v>24</v>
      </c>
      <c r="D14" s="48"/>
      <c r="E14" s="48"/>
      <c r="F14" s="48"/>
      <c r="G14" s="94"/>
      <c r="H14" s="46"/>
      <c r="I14" s="95"/>
      <c r="J14" s="49"/>
      <c r="K14" s="50"/>
    </row>
    <row r="15" spans="1:11" ht="14.25">
      <c r="A15" s="51" t="s">
        <v>25</v>
      </c>
      <c r="B15" s="46"/>
      <c r="C15" s="47" t="s">
        <v>26</v>
      </c>
      <c r="D15" s="48"/>
      <c r="E15" s="48"/>
      <c r="F15" s="48"/>
      <c r="G15" s="94"/>
      <c r="H15" s="46"/>
      <c r="I15" s="95"/>
      <c r="J15" s="49"/>
      <c r="K15" s="50"/>
    </row>
    <row r="16" spans="1:11" ht="14.25">
      <c r="A16" s="96">
        <v>1</v>
      </c>
      <c r="B16" s="97"/>
      <c r="C16" s="53" t="s">
        <v>51</v>
      </c>
      <c r="D16" s="53"/>
      <c r="E16" s="53"/>
      <c r="F16" s="53"/>
      <c r="G16" s="98">
        <v>1</v>
      </c>
      <c r="H16" s="97" t="s">
        <v>52</v>
      </c>
      <c r="I16" s="99">
        <v>0</v>
      </c>
      <c r="J16" s="100">
        <f>+I16*G16</f>
        <v>0</v>
      </c>
      <c r="K16" s="55"/>
    </row>
    <row r="17" spans="1:11" ht="14.25">
      <c r="A17" s="96">
        <f>+A16+1</f>
        <v>2</v>
      </c>
      <c r="B17" s="97"/>
      <c r="C17" s="53" t="s">
        <v>53</v>
      </c>
      <c r="D17" s="53"/>
      <c r="E17" s="53"/>
      <c r="F17" s="53"/>
      <c r="G17" s="98">
        <f>5*3</f>
        <v>15</v>
      </c>
      <c r="H17" s="97" t="s">
        <v>54</v>
      </c>
      <c r="I17" s="99">
        <v>0</v>
      </c>
      <c r="J17" s="100">
        <f>+I17*G17</f>
        <v>0</v>
      </c>
      <c r="K17" s="55"/>
    </row>
    <row r="18" spans="1:11" ht="14.25">
      <c r="A18" s="96">
        <f>+A17+1</f>
        <v>3</v>
      </c>
      <c r="B18" s="97"/>
      <c r="C18" s="53" t="s">
        <v>55</v>
      </c>
      <c r="D18" s="53"/>
      <c r="E18" s="53"/>
      <c r="F18" s="53"/>
      <c r="G18" s="98">
        <v>2</v>
      </c>
      <c r="H18" s="97" t="s">
        <v>56</v>
      </c>
      <c r="I18" s="99">
        <v>0</v>
      </c>
      <c r="J18" s="100">
        <f>+I18*G18</f>
        <v>0</v>
      </c>
      <c r="K18" s="55"/>
    </row>
    <row r="19" spans="1:11" ht="14.25">
      <c r="A19" s="96"/>
      <c r="B19" s="97"/>
      <c r="C19" s="53"/>
      <c r="D19" s="53"/>
      <c r="E19" s="53"/>
      <c r="F19" s="53"/>
      <c r="G19" s="98"/>
      <c r="H19" s="97"/>
      <c r="I19" s="101" t="s">
        <v>37</v>
      </c>
      <c r="J19" s="101">
        <f>SUM(J16:J18)</f>
        <v>0</v>
      </c>
      <c r="K19" s="55"/>
    </row>
    <row r="20" spans="1:11" ht="14.25">
      <c r="A20" s="45"/>
      <c r="B20" s="46"/>
      <c r="C20" s="48"/>
      <c r="D20" s="53"/>
      <c r="E20" s="53"/>
      <c r="F20" s="53"/>
      <c r="G20" s="98"/>
      <c r="H20" s="97"/>
      <c r="I20" s="54"/>
      <c r="J20" s="54"/>
      <c r="K20" s="55"/>
    </row>
    <row r="21" spans="1:11" ht="14.25">
      <c r="A21" s="96"/>
      <c r="B21" s="97"/>
      <c r="C21" s="53"/>
      <c r="D21" s="53"/>
      <c r="E21" s="53"/>
      <c r="F21" s="53"/>
      <c r="G21" s="98"/>
      <c r="H21" s="97"/>
      <c r="I21" s="99"/>
      <c r="J21" s="99"/>
      <c r="K21" s="55"/>
    </row>
    <row r="22" spans="1:11" ht="14.25">
      <c r="A22" s="51" t="s">
        <v>27</v>
      </c>
      <c r="B22" s="46"/>
      <c r="C22" s="47" t="s">
        <v>28</v>
      </c>
      <c r="D22" s="53"/>
      <c r="E22" s="53"/>
      <c r="F22" s="53"/>
      <c r="G22" s="98"/>
      <c r="H22" s="97"/>
      <c r="I22" s="99"/>
      <c r="J22" s="99"/>
      <c r="K22" s="55"/>
    </row>
    <row r="23" spans="1:11" ht="14.25">
      <c r="A23" s="96">
        <v>1</v>
      </c>
      <c r="B23" s="97"/>
      <c r="C23" s="53" t="s">
        <v>57</v>
      </c>
      <c r="D23" s="53"/>
      <c r="E23" s="53"/>
      <c r="F23" s="53"/>
      <c r="G23" s="98">
        <f>7*0.6</f>
        <v>4.2</v>
      </c>
      <c r="H23" s="97" t="s">
        <v>54</v>
      </c>
      <c r="I23" s="99">
        <v>0</v>
      </c>
      <c r="J23" s="100">
        <f aca="true" t="shared" si="0" ref="J23:J29">+I23*G23</f>
        <v>0</v>
      </c>
      <c r="K23" s="55"/>
    </row>
    <row r="24" spans="1:11" ht="14.25">
      <c r="A24" s="96">
        <f>+A23+1</f>
        <v>2</v>
      </c>
      <c r="B24" s="97"/>
      <c r="C24" s="53" t="s">
        <v>58</v>
      </c>
      <c r="D24" s="53"/>
      <c r="E24" s="53"/>
      <c r="F24" s="53"/>
      <c r="G24" s="98">
        <f>+(34)*(0.5)</f>
        <v>17</v>
      </c>
      <c r="H24" s="97" t="s">
        <v>54</v>
      </c>
      <c r="I24" s="99">
        <v>0</v>
      </c>
      <c r="J24" s="100">
        <f t="shared" si="0"/>
        <v>0</v>
      </c>
      <c r="K24" s="55"/>
    </row>
    <row r="25" spans="1:11" ht="14.25">
      <c r="A25" s="96">
        <f aca="true" t="shared" si="1" ref="A25:A30">+A24+1</f>
        <v>3</v>
      </c>
      <c r="B25" s="97"/>
      <c r="C25" s="53" t="s">
        <v>59</v>
      </c>
      <c r="D25" s="53"/>
      <c r="E25" s="53"/>
      <c r="F25" s="53"/>
      <c r="G25" s="98">
        <f>+(3*1)</f>
        <v>3</v>
      </c>
      <c r="H25" s="97" t="s">
        <v>54</v>
      </c>
      <c r="I25" s="99">
        <v>0</v>
      </c>
      <c r="J25" s="100">
        <f t="shared" si="0"/>
        <v>0</v>
      </c>
      <c r="K25" s="55"/>
    </row>
    <row r="26" spans="1:11" ht="14.25">
      <c r="A26" s="96">
        <f t="shared" si="1"/>
        <v>4</v>
      </c>
      <c r="B26" s="97"/>
      <c r="C26" s="53" t="s">
        <v>60</v>
      </c>
      <c r="D26" s="53"/>
      <c r="E26" s="53"/>
      <c r="F26" s="53"/>
      <c r="G26" s="98">
        <v>1</v>
      </c>
      <c r="H26" s="97" t="s">
        <v>54</v>
      </c>
      <c r="I26" s="99">
        <v>0</v>
      </c>
      <c r="J26" s="100">
        <f t="shared" si="0"/>
        <v>0</v>
      </c>
      <c r="K26" s="55"/>
    </row>
    <row r="27" spans="1:11" ht="14.25">
      <c r="A27" s="96">
        <f t="shared" si="1"/>
        <v>5</v>
      </c>
      <c r="B27" s="97"/>
      <c r="C27" s="53" t="s">
        <v>61</v>
      </c>
      <c r="D27" s="53"/>
      <c r="E27" s="53"/>
      <c r="F27" s="53"/>
      <c r="G27" s="98">
        <f>+(7+34+8+30+7)*(0.4*0.6)</f>
        <v>20.64</v>
      </c>
      <c r="H27" s="97" t="s">
        <v>62</v>
      </c>
      <c r="I27" s="99">
        <v>0</v>
      </c>
      <c r="J27" s="100">
        <f t="shared" si="0"/>
        <v>0</v>
      </c>
      <c r="K27" s="55"/>
    </row>
    <row r="28" spans="1:11" ht="14.25">
      <c r="A28" s="96">
        <f t="shared" si="1"/>
        <v>6</v>
      </c>
      <c r="B28" s="97"/>
      <c r="C28" s="53" t="s">
        <v>63</v>
      </c>
      <c r="D28" s="53"/>
      <c r="E28" s="53"/>
      <c r="F28" s="53"/>
      <c r="G28" s="98">
        <f>10*3</f>
        <v>30</v>
      </c>
      <c r="H28" s="97" t="s">
        <v>64</v>
      </c>
      <c r="I28" s="99">
        <v>0</v>
      </c>
      <c r="J28" s="100">
        <f t="shared" si="0"/>
        <v>0</v>
      </c>
      <c r="K28" s="55"/>
    </row>
    <row r="29" spans="1:11" ht="14.25">
      <c r="A29" s="96">
        <f t="shared" si="1"/>
        <v>7</v>
      </c>
      <c r="B29" s="97"/>
      <c r="C29" s="53" t="s">
        <v>65</v>
      </c>
      <c r="D29" s="53"/>
      <c r="E29" s="53"/>
      <c r="F29" s="53"/>
      <c r="G29" s="98">
        <v>10</v>
      </c>
      <c r="H29" s="97" t="s">
        <v>64</v>
      </c>
      <c r="I29" s="99">
        <v>0</v>
      </c>
      <c r="J29" s="100">
        <f t="shared" si="0"/>
        <v>0</v>
      </c>
      <c r="K29" s="55"/>
    </row>
    <row r="30" spans="1:11" ht="14.25">
      <c r="A30" s="96">
        <f t="shared" si="1"/>
        <v>8</v>
      </c>
      <c r="B30" s="97"/>
      <c r="C30" s="102" t="s">
        <v>66</v>
      </c>
      <c r="D30" s="102"/>
      <c r="E30" s="103"/>
      <c r="F30" s="103"/>
      <c r="G30" s="98"/>
      <c r="H30" s="97"/>
      <c r="I30" s="99"/>
      <c r="J30" s="100"/>
      <c r="K30" s="55"/>
    </row>
    <row r="31" spans="1:11" ht="14.25">
      <c r="A31" s="96"/>
      <c r="B31" s="97"/>
      <c r="C31" s="102"/>
      <c r="D31" s="102"/>
      <c r="E31" s="104"/>
      <c r="F31" s="104"/>
      <c r="G31" s="98">
        <v>10</v>
      </c>
      <c r="H31" s="97" t="s">
        <v>64</v>
      </c>
      <c r="I31" s="99">
        <v>0</v>
      </c>
      <c r="J31" s="100">
        <f>+I31*G31</f>
        <v>0</v>
      </c>
      <c r="K31" s="55"/>
    </row>
    <row r="32" spans="1:11" ht="14.25">
      <c r="A32" s="96">
        <v>9</v>
      </c>
      <c r="B32" s="97"/>
      <c r="C32" s="53" t="s">
        <v>67</v>
      </c>
      <c r="D32" s="53"/>
      <c r="E32" s="53"/>
      <c r="F32" s="53"/>
      <c r="G32" s="98">
        <v>1</v>
      </c>
      <c r="H32" s="97" t="s">
        <v>68</v>
      </c>
      <c r="I32" s="99">
        <v>0</v>
      </c>
      <c r="J32" s="100">
        <f>+I32*G32</f>
        <v>0</v>
      </c>
      <c r="K32" s="55"/>
    </row>
    <row r="33" spans="1:11" ht="14.25">
      <c r="A33" s="96">
        <f>+A32+1</f>
        <v>10</v>
      </c>
      <c r="B33" s="97"/>
      <c r="C33" s="53" t="s">
        <v>69</v>
      </c>
      <c r="D33" s="53"/>
      <c r="E33" s="53"/>
      <c r="F33" s="53"/>
      <c r="G33" s="98">
        <v>1</v>
      </c>
      <c r="H33" s="97" t="s">
        <v>68</v>
      </c>
      <c r="I33" s="99">
        <v>0</v>
      </c>
      <c r="J33" s="100">
        <f>+I33*G33</f>
        <v>0</v>
      </c>
      <c r="K33" s="55"/>
    </row>
    <row r="34" spans="1:11" ht="14.25">
      <c r="A34" s="96">
        <f>+A33+1</f>
        <v>11</v>
      </c>
      <c r="B34" s="97"/>
      <c r="C34" s="53" t="s">
        <v>70</v>
      </c>
      <c r="D34" s="53"/>
      <c r="E34" s="53"/>
      <c r="F34" s="53"/>
      <c r="G34" s="98">
        <v>1</v>
      </c>
      <c r="H34" s="97" t="s">
        <v>71</v>
      </c>
      <c r="I34" s="99">
        <v>0</v>
      </c>
      <c r="J34" s="100">
        <f>+I34*G34</f>
        <v>0</v>
      </c>
      <c r="K34" s="55"/>
    </row>
    <row r="35" spans="1:11" ht="14.25">
      <c r="A35" s="96">
        <f>+A34+1</f>
        <v>12</v>
      </c>
      <c r="B35" s="97"/>
      <c r="C35" s="102" t="s">
        <v>72</v>
      </c>
      <c r="D35" s="102"/>
      <c r="E35" s="103"/>
      <c r="F35" s="103"/>
      <c r="G35" s="98"/>
      <c r="H35" s="97"/>
      <c r="I35" s="99"/>
      <c r="J35" s="100"/>
      <c r="K35" s="55"/>
    </row>
    <row r="36" spans="1:11" ht="14.25">
      <c r="A36" s="96"/>
      <c r="B36" s="97"/>
      <c r="C36" s="102"/>
      <c r="D36" s="102"/>
      <c r="E36" s="104"/>
      <c r="F36" s="104"/>
      <c r="G36" s="98">
        <f>+(7+34+8+30+10+7)+(7.5+7.5)</f>
        <v>111</v>
      </c>
      <c r="H36" s="97" t="s">
        <v>64</v>
      </c>
      <c r="I36" s="99">
        <v>0</v>
      </c>
      <c r="J36" s="100">
        <f>+I36*G36</f>
        <v>0</v>
      </c>
      <c r="K36" s="55"/>
    </row>
    <row r="37" spans="1:11" ht="14.25">
      <c r="A37" s="96">
        <v>13</v>
      </c>
      <c r="B37" s="97"/>
      <c r="C37" s="102" t="s">
        <v>73</v>
      </c>
      <c r="D37" s="102"/>
      <c r="E37" s="103"/>
      <c r="F37" s="103"/>
      <c r="G37" s="98"/>
      <c r="H37" s="97"/>
      <c r="I37" s="99"/>
      <c r="J37" s="100"/>
      <c r="K37" s="55"/>
    </row>
    <row r="38" spans="1:11" ht="14.25">
      <c r="A38" s="96"/>
      <c r="B38" s="97"/>
      <c r="C38" s="102"/>
      <c r="D38" s="102"/>
      <c r="E38" s="104"/>
      <c r="F38" s="104"/>
      <c r="G38" s="98">
        <f>+(7+34+8+30+10+7)+(7.5+7.5)</f>
        <v>111</v>
      </c>
      <c r="H38" s="97" t="s">
        <v>64</v>
      </c>
      <c r="I38" s="99">
        <v>0</v>
      </c>
      <c r="J38" s="100">
        <f>+I38*G38</f>
        <v>0</v>
      </c>
      <c r="K38" s="55"/>
    </row>
    <row r="39" spans="1:11" ht="14.25">
      <c r="A39" s="96">
        <v>14</v>
      </c>
      <c r="B39" s="97"/>
      <c r="C39" s="53" t="s">
        <v>74</v>
      </c>
      <c r="D39" s="53"/>
      <c r="E39" s="53"/>
      <c r="F39" s="53"/>
      <c r="G39" s="98">
        <v>1</v>
      </c>
      <c r="H39" s="97" t="s">
        <v>75</v>
      </c>
      <c r="I39" s="99">
        <v>0</v>
      </c>
      <c r="J39" s="100">
        <f>+I39*G39</f>
        <v>0</v>
      </c>
      <c r="K39" s="55"/>
    </row>
    <row r="40" spans="1:11" ht="14.25">
      <c r="A40" s="96"/>
      <c r="B40" s="97"/>
      <c r="C40" s="53"/>
      <c r="D40" s="53"/>
      <c r="E40" s="53"/>
      <c r="F40" s="53"/>
      <c r="G40" s="98"/>
      <c r="H40" s="97"/>
      <c r="I40" s="99"/>
      <c r="J40" s="100"/>
      <c r="K40" s="55"/>
    </row>
    <row r="41" spans="1:11" ht="14.25">
      <c r="A41" s="96">
        <v>15</v>
      </c>
      <c r="B41" s="97"/>
      <c r="C41" s="53" t="s">
        <v>76</v>
      </c>
      <c r="D41" s="53"/>
      <c r="E41" s="53"/>
      <c r="F41" s="53"/>
      <c r="G41" s="98">
        <v>1</v>
      </c>
      <c r="H41" s="97" t="s">
        <v>77</v>
      </c>
      <c r="I41" s="99">
        <v>0</v>
      </c>
      <c r="J41" s="100">
        <f>+I41*G41</f>
        <v>0</v>
      </c>
      <c r="K41" s="55"/>
    </row>
    <row r="42" spans="1:11" ht="14.25">
      <c r="A42" s="45"/>
      <c r="B42" s="46"/>
      <c r="C42" s="53" t="s">
        <v>78</v>
      </c>
      <c r="D42" s="53"/>
      <c r="E42" s="105">
        <v>1</v>
      </c>
      <c r="F42" s="53" t="s">
        <v>79</v>
      </c>
      <c r="G42" s="98"/>
      <c r="H42" s="97"/>
      <c r="I42" s="99"/>
      <c r="J42" s="100"/>
      <c r="K42" s="55"/>
    </row>
    <row r="43" spans="1:11" ht="14.25">
      <c r="A43" s="45"/>
      <c r="B43" s="46"/>
      <c r="C43" s="53" t="s">
        <v>80</v>
      </c>
      <c r="D43" s="53"/>
      <c r="E43" s="105">
        <v>1</v>
      </c>
      <c r="F43" s="53" t="s">
        <v>79</v>
      </c>
      <c r="G43" s="98"/>
      <c r="H43" s="97"/>
      <c r="I43" s="99"/>
      <c r="J43" s="100"/>
      <c r="K43" s="55"/>
    </row>
    <row r="44" spans="1:11" ht="14.25">
      <c r="A44" s="45"/>
      <c r="B44" s="46"/>
      <c r="C44" s="53" t="s">
        <v>81</v>
      </c>
      <c r="D44" s="53"/>
      <c r="E44" s="105">
        <v>6</v>
      </c>
      <c r="F44" s="53" t="s">
        <v>79</v>
      </c>
      <c r="G44" s="98"/>
      <c r="H44" s="97"/>
      <c r="I44" s="99"/>
      <c r="J44" s="100"/>
      <c r="K44" s="55"/>
    </row>
    <row r="45" spans="1:11" ht="14.25">
      <c r="A45" s="45"/>
      <c r="B45" s="46"/>
      <c r="C45" s="53" t="s">
        <v>82</v>
      </c>
      <c r="D45" s="53"/>
      <c r="E45" s="105">
        <v>1</v>
      </c>
      <c r="F45" s="53" t="s">
        <v>79</v>
      </c>
      <c r="G45" s="98"/>
      <c r="H45" s="97"/>
      <c r="I45" s="99"/>
      <c r="J45" s="100"/>
      <c r="K45" s="55"/>
    </row>
    <row r="46" spans="1:11" ht="14.25">
      <c r="A46" s="45"/>
      <c r="B46" s="46"/>
      <c r="C46" s="106" t="s">
        <v>83</v>
      </c>
      <c r="D46" s="53"/>
      <c r="E46" s="105">
        <v>1</v>
      </c>
      <c r="F46" s="53" t="s">
        <v>84</v>
      </c>
      <c r="G46" s="98"/>
      <c r="H46" s="97"/>
      <c r="I46" s="99"/>
      <c r="J46" s="100"/>
      <c r="K46" s="55"/>
    </row>
    <row r="47" spans="1:11" ht="14.25">
      <c r="A47" s="45"/>
      <c r="B47" s="46"/>
      <c r="C47" s="53" t="s">
        <v>85</v>
      </c>
      <c r="D47" s="53"/>
      <c r="E47" s="105">
        <v>6</v>
      </c>
      <c r="F47" s="53" t="s">
        <v>79</v>
      </c>
      <c r="G47" s="98"/>
      <c r="H47" s="97"/>
      <c r="I47" s="99"/>
      <c r="J47" s="100"/>
      <c r="K47" s="55"/>
    </row>
    <row r="48" spans="1:11" ht="14.25">
      <c r="A48" s="45"/>
      <c r="B48" s="46"/>
      <c r="C48" s="53" t="s">
        <v>86</v>
      </c>
      <c r="D48" s="53"/>
      <c r="E48" s="105">
        <v>3</v>
      </c>
      <c r="F48" s="53" t="s">
        <v>79</v>
      </c>
      <c r="G48" s="98"/>
      <c r="H48" s="97"/>
      <c r="I48" s="99"/>
      <c r="J48" s="100"/>
      <c r="K48" s="55"/>
    </row>
    <row r="49" spans="1:11" ht="14.25">
      <c r="A49" s="45"/>
      <c r="B49" s="46"/>
      <c r="C49" s="53" t="s">
        <v>87</v>
      </c>
      <c r="D49" s="53"/>
      <c r="E49" s="105">
        <v>1</v>
      </c>
      <c r="F49" s="53" t="s">
        <v>79</v>
      </c>
      <c r="G49" s="98"/>
      <c r="H49" s="97"/>
      <c r="I49" s="99"/>
      <c r="J49" s="100"/>
      <c r="K49" s="55"/>
    </row>
    <row r="50" spans="1:11" ht="14.25">
      <c r="A50" s="45"/>
      <c r="B50" s="46"/>
      <c r="C50" s="53" t="s">
        <v>88</v>
      </c>
      <c r="D50" s="53"/>
      <c r="E50" s="105">
        <v>3</v>
      </c>
      <c r="F50" s="53" t="s">
        <v>79</v>
      </c>
      <c r="G50" s="98"/>
      <c r="H50" s="97"/>
      <c r="I50" s="99"/>
      <c r="J50" s="100"/>
      <c r="K50" s="55"/>
    </row>
    <row r="51" spans="1:11" ht="14.25">
      <c r="A51" s="45"/>
      <c r="B51" s="46"/>
      <c r="C51" s="53" t="s">
        <v>89</v>
      </c>
      <c r="D51" s="53"/>
      <c r="E51" s="105">
        <v>3</v>
      </c>
      <c r="F51" s="53" t="s">
        <v>79</v>
      </c>
      <c r="G51" s="98"/>
      <c r="H51" s="97"/>
      <c r="I51" s="99"/>
      <c r="J51" s="100"/>
      <c r="K51" s="55"/>
    </row>
    <row r="52" spans="1:11" ht="14.25">
      <c r="A52" s="45"/>
      <c r="B52" s="46"/>
      <c r="C52" s="53" t="s">
        <v>90</v>
      </c>
      <c r="D52" s="53"/>
      <c r="E52" s="105">
        <v>3</v>
      </c>
      <c r="F52" s="53" t="s">
        <v>79</v>
      </c>
      <c r="G52" s="98"/>
      <c r="H52" s="97"/>
      <c r="I52" s="99"/>
      <c r="J52" s="100"/>
      <c r="K52" s="55"/>
    </row>
    <row r="53" spans="1:11" ht="14.25">
      <c r="A53" s="45"/>
      <c r="B53" s="46"/>
      <c r="C53" s="53" t="s">
        <v>91</v>
      </c>
      <c r="D53" s="53"/>
      <c r="E53" s="105">
        <v>1</v>
      </c>
      <c r="F53" s="53" t="s">
        <v>79</v>
      </c>
      <c r="G53" s="98"/>
      <c r="H53" s="97"/>
      <c r="I53" s="99"/>
      <c r="J53" s="100"/>
      <c r="K53" s="55"/>
    </row>
    <row r="54" spans="1:11" ht="14.25">
      <c r="A54" s="45"/>
      <c r="B54" s="46"/>
      <c r="C54" s="53" t="s">
        <v>92</v>
      </c>
      <c r="D54" s="53"/>
      <c r="E54" s="105">
        <v>1</v>
      </c>
      <c r="F54" s="53" t="s">
        <v>84</v>
      </c>
      <c r="G54" s="98"/>
      <c r="H54" s="97"/>
      <c r="I54" s="99"/>
      <c r="J54" s="100"/>
      <c r="K54" s="55"/>
    </row>
    <row r="55" spans="1:14" ht="14.25">
      <c r="A55" s="45"/>
      <c r="B55" s="46"/>
      <c r="C55" s="106"/>
      <c r="D55" s="106"/>
      <c r="E55" s="107"/>
      <c r="F55" s="106"/>
      <c r="G55" s="98"/>
      <c r="H55" s="97"/>
      <c r="I55" s="99"/>
      <c r="J55" s="100"/>
      <c r="K55" s="55"/>
      <c r="N55" s="77"/>
    </row>
    <row r="56" spans="1:11" ht="14.25">
      <c r="A56" s="96">
        <v>16</v>
      </c>
      <c r="B56" s="97"/>
      <c r="C56" s="108" t="s">
        <v>93</v>
      </c>
      <c r="D56" s="108"/>
      <c r="E56" s="103"/>
      <c r="F56" s="103"/>
      <c r="G56" s="98">
        <f>+(3)+(0.7*14)</f>
        <v>12.799999999999999</v>
      </c>
      <c r="H56" s="97" t="s">
        <v>54</v>
      </c>
      <c r="I56" s="99">
        <v>0</v>
      </c>
      <c r="J56" s="100">
        <f>+I56*G56</f>
        <v>0</v>
      </c>
      <c r="K56" s="55"/>
    </row>
    <row r="57" spans="1:11" ht="14.25">
      <c r="A57" s="96">
        <v>17</v>
      </c>
      <c r="B57" s="97"/>
      <c r="C57" s="53" t="s">
        <v>94</v>
      </c>
      <c r="D57" s="53"/>
      <c r="E57" s="53"/>
      <c r="F57" s="53"/>
      <c r="G57" s="98">
        <f>+(0.4*0.12*7)</f>
        <v>0.336</v>
      </c>
      <c r="H57" s="97" t="s">
        <v>62</v>
      </c>
      <c r="I57" s="99">
        <v>0</v>
      </c>
      <c r="J57" s="100">
        <f>+I57*G57</f>
        <v>0</v>
      </c>
      <c r="K57" s="55"/>
    </row>
    <row r="58" spans="1:11" ht="14.25">
      <c r="A58" s="96">
        <v>17</v>
      </c>
      <c r="B58" s="97"/>
      <c r="C58" s="53" t="s">
        <v>95</v>
      </c>
      <c r="D58" s="53"/>
      <c r="E58" s="53"/>
      <c r="F58" s="53"/>
      <c r="G58" s="98">
        <v>7</v>
      </c>
      <c r="H58" s="97" t="s">
        <v>64</v>
      </c>
      <c r="I58" s="99">
        <v>0</v>
      </c>
      <c r="J58" s="100">
        <f>+I58*G58</f>
        <v>0</v>
      </c>
      <c r="K58" s="55"/>
    </row>
    <row r="59" spans="1:11" ht="14.25">
      <c r="A59" s="96">
        <f>+A58+1</f>
        <v>18</v>
      </c>
      <c r="B59" s="97"/>
      <c r="C59" s="53" t="s">
        <v>96</v>
      </c>
      <c r="D59" s="53"/>
      <c r="E59" s="53"/>
      <c r="F59" s="53"/>
      <c r="G59" s="98">
        <f>+G28</f>
        <v>30</v>
      </c>
      <c r="H59" s="97" t="s">
        <v>64</v>
      </c>
      <c r="I59" s="99">
        <v>0</v>
      </c>
      <c r="J59" s="100">
        <f aca="true" t="shared" si="2" ref="J59:J65">+I59*G59</f>
        <v>0</v>
      </c>
      <c r="K59" s="55"/>
    </row>
    <row r="60" spans="1:11" ht="14.25">
      <c r="A60" s="96">
        <f aca="true" t="shared" si="3" ref="A60:A66">+A59+1</f>
        <v>19</v>
      </c>
      <c r="B60" s="97"/>
      <c r="C60" s="53" t="s">
        <v>97</v>
      </c>
      <c r="D60" s="53"/>
      <c r="E60" s="53"/>
      <c r="F60" s="53"/>
      <c r="G60" s="98">
        <f>+(7+34+8+30+7)*(0.4*0.2)</f>
        <v>6.880000000000002</v>
      </c>
      <c r="H60" s="97" t="s">
        <v>62</v>
      </c>
      <c r="I60" s="99">
        <v>0</v>
      </c>
      <c r="J60" s="100">
        <f t="shared" si="2"/>
        <v>0</v>
      </c>
      <c r="K60" s="55"/>
    </row>
    <row r="61" spans="1:11" ht="14.25">
      <c r="A61" s="96">
        <f t="shared" si="3"/>
        <v>20</v>
      </c>
      <c r="B61" s="97"/>
      <c r="C61" s="53" t="s">
        <v>98</v>
      </c>
      <c r="D61" s="53"/>
      <c r="E61" s="53"/>
      <c r="F61" s="53"/>
      <c r="G61" s="98">
        <f>+(7+34+8+30+7)</f>
        <v>86</v>
      </c>
      <c r="H61" s="97" t="s">
        <v>64</v>
      </c>
      <c r="I61" s="99">
        <v>0</v>
      </c>
      <c r="J61" s="100">
        <f t="shared" si="2"/>
        <v>0</v>
      </c>
      <c r="K61" s="55"/>
    </row>
    <row r="62" spans="1:11" ht="14.25">
      <c r="A62" s="96">
        <f t="shared" si="3"/>
        <v>21</v>
      </c>
      <c r="B62" s="97"/>
      <c r="C62" s="53" t="s">
        <v>99</v>
      </c>
      <c r="D62" s="53"/>
      <c r="E62" s="53"/>
      <c r="F62" s="53"/>
      <c r="G62" s="98">
        <f>+G27</f>
        <v>20.64</v>
      </c>
      <c r="H62" s="97" t="s">
        <v>62</v>
      </c>
      <c r="I62" s="99">
        <v>0</v>
      </c>
      <c r="J62" s="100">
        <f t="shared" si="2"/>
        <v>0</v>
      </c>
      <c r="K62" s="55"/>
    </row>
    <row r="63" spans="1:11" ht="14.25">
      <c r="A63" s="96">
        <f t="shared" si="3"/>
        <v>22</v>
      </c>
      <c r="B63" s="97"/>
      <c r="C63" s="53" t="s">
        <v>100</v>
      </c>
      <c r="D63" s="53"/>
      <c r="E63" s="53"/>
      <c r="F63" s="53"/>
      <c r="G63" s="98">
        <f>+G24</f>
        <v>17</v>
      </c>
      <c r="H63" s="97" t="s">
        <v>54</v>
      </c>
      <c r="I63" s="99">
        <v>0</v>
      </c>
      <c r="J63" s="100">
        <f t="shared" si="2"/>
        <v>0</v>
      </c>
      <c r="K63" s="55"/>
    </row>
    <row r="64" spans="1:11" ht="14.25">
      <c r="A64" s="96">
        <f t="shared" si="3"/>
        <v>23</v>
      </c>
      <c r="B64" s="97"/>
      <c r="C64" s="53" t="s">
        <v>101</v>
      </c>
      <c r="D64" s="53"/>
      <c r="E64" s="53"/>
      <c r="F64" s="53"/>
      <c r="G64" s="98">
        <v>1</v>
      </c>
      <c r="H64" s="97" t="s">
        <v>64</v>
      </c>
      <c r="I64" s="99">
        <v>0</v>
      </c>
      <c r="J64" s="100">
        <f t="shared" si="2"/>
        <v>0</v>
      </c>
      <c r="K64" s="55"/>
    </row>
    <row r="65" spans="1:11" ht="14.25">
      <c r="A65" s="96">
        <f t="shared" si="3"/>
        <v>24</v>
      </c>
      <c r="B65" s="97"/>
      <c r="C65" s="53" t="s">
        <v>102</v>
      </c>
      <c r="D65" s="53"/>
      <c r="E65" s="53"/>
      <c r="F65" s="53"/>
      <c r="G65" s="98">
        <f>+G23</f>
        <v>4.2</v>
      </c>
      <c r="H65" s="97" t="s">
        <v>54</v>
      </c>
      <c r="I65" s="99">
        <v>0</v>
      </c>
      <c r="J65" s="100">
        <f t="shared" si="2"/>
        <v>0</v>
      </c>
      <c r="K65" s="55"/>
    </row>
    <row r="66" spans="1:12" ht="14.25">
      <c r="A66" s="96">
        <f t="shared" si="3"/>
        <v>25</v>
      </c>
      <c r="B66" s="109"/>
      <c r="C66" s="53" t="s">
        <v>103</v>
      </c>
      <c r="D66" s="53"/>
      <c r="E66" s="53"/>
      <c r="F66" s="53"/>
      <c r="G66" s="98">
        <f>8*1</f>
        <v>8</v>
      </c>
      <c r="H66" s="97" t="s">
        <v>54</v>
      </c>
      <c r="I66" s="99">
        <v>0</v>
      </c>
      <c r="J66" s="99">
        <f>+I66*G66</f>
        <v>0</v>
      </c>
      <c r="K66" s="99"/>
      <c r="L66" s="11"/>
    </row>
    <row r="67" spans="1:11" ht="14.25">
      <c r="A67" s="45"/>
      <c r="B67" s="46"/>
      <c r="C67" s="47"/>
      <c r="D67" s="53"/>
      <c r="E67" s="53"/>
      <c r="F67" s="53"/>
      <c r="G67" s="98"/>
      <c r="H67" s="97"/>
      <c r="I67" s="101" t="s">
        <v>37</v>
      </c>
      <c r="J67" s="101">
        <f>SUM(J23:J66)</f>
        <v>0</v>
      </c>
      <c r="K67" s="55"/>
    </row>
    <row r="68" spans="1:11" ht="14.25">
      <c r="A68" s="45"/>
      <c r="B68" s="46"/>
      <c r="C68" s="48"/>
      <c r="D68" s="53"/>
      <c r="E68" s="53"/>
      <c r="F68" s="53"/>
      <c r="G68" s="98"/>
      <c r="H68" s="97"/>
      <c r="I68" s="99"/>
      <c r="J68" s="99"/>
      <c r="K68" s="55"/>
    </row>
    <row r="69" spans="1:11" ht="14.25">
      <c r="A69" s="51" t="s">
        <v>29</v>
      </c>
      <c r="B69" s="46"/>
      <c r="C69" s="47" t="s">
        <v>30</v>
      </c>
      <c r="D69" s="53"/>
      <c r="E69" s="53"/>
      <c r="F69" s="53"/>
      <c r="G69" s="98"/>
      <c r="H69" s="97"/>
      <c r="I69" s="99"/>
      <c r="J69" s="99"/>
      <c r="K69" s="55"/>
    </row>
    <row r="70" spans="1:11" ht="14.25">
      <c r="A70" s="96">
        <v>1</v>
      </c>
      <c r="B70" s="97"/>
      <c r="C70" s="53" t="s">
        <v>57</v>
      </c>
      <c r="D70" s="53"/>
      <c r="E70" s="53"/>
      <c r="F70" s="53"/>
      <c r="G70" s="98">
        <f>7*0.6</f>
        <v>4.2</v>
      </c>
      <c r="H70" s="97" t="s">
        <v>54</v>
      </c>
      <c r="I70" s="99">
        <f>+I23</f>
        <v>0</v>
      </c>
      <c r="J70" s="100">
        <f aca="true" t="shared" si="4" ref="J70:J75">+I70*G70</f>
        <v>0</v>
      </c>
      <c r="K70" s="55"/>
    </row>
    <row r="71" spans="1:11" ht="14.25">
      <c r="A71" s="96">
        <f aca="true" t="shared" si="5" ref="A71:A76">+A70+1</f>
        <v>2</v>
      </c>
      <c r="B71" s="97"/>
      <c r="C71" s="53" t="s">
        <v>59</v>
      </c>
      <c r="D71" s="53"/>
      <c r="E71" s="53"/>
      <c r="F71" s="53"/>
      <c r="G71" s="98">
        <f>+(1*1)</f>
        <v>1</v>
      </c>
      <c r="H71" s="97" t="s">
        <v>54</v>
      </c>
      <c r="I71" s="99">
        <f>+I25</f>
        <v>0</v>
      </c>
      <c r="J71" s="100">
        <f t="shared" si="4"/>
        <v>0</v>
      </c>
      <c r="K71" s="55"/>
    </row>
    <row r="72" spans="1:11" ht="14.25">
      <c r="A72" s="96">
        <f t="shared" si="5"/>
        <v>3</v>
      </c>
      <c r="B72" s="97"/>
      <c r="C72" s="53" t="s">
        <v>60</v>
      </c>
      <c r="D72" s="53"/>
      <c r="E72" s="53"/>
      <c r="F72" s="53"/>
      <c r="G72" s="98">
        <v>1</v>
      </c>
      <c r="H72" s="97" t="s">
        <v>64</v>
      </c>
      <c r="I72" s="99">
        <f>+I26</f>
        <v>0</v>
      </c>
      <c r="J72" s="100">
        <f t="shared" si="4"/>
        <v>0</v>
      </c>
      <c r="K72" s="55"/>
    </row>
    <row r="73" spans="1:11" ht="14.25">
      <c r="A73" s="96">
        <f t="shared" si="5"/>
        <v>4</v>
      </c>
      <c r="B73" s="97"/>
      <c r="C73" s="53" t="s">
        <v>61</v>
      </c>
      <c r="D73" s="53"/>
      <c r="E73" s="53"/>
      <c r="F73" s="53"/>
      <c r="G73" s="98">
        <f>+(7+36)*(0.4*0.6)</f>
        <v>10.32</v>
      </c>
      <c r="H73" s="97" t="s">
        <v>62</v>
      </c>
      <c r="I73" s="99">
        <f>+I27</f>
        <v>0</v>
      </c>
      <c r="J73" s="100">
        <f t="shared" si="4"/>
        <v>0</v>
      </c>
      <c r="K73" s="55"/>
    </row>
    <row r="74" spans="1:11" ht="14.25">
      <c r="A74" s="96">
        <f t="shared" si="5"/>
        <v>5</v>
      </c>
      <c r="B74" s="97"/>
      <c r="C74" s="53" t="s">
        <v>63</v>
      </c>
      <c r="D74" s="53"/>
      <c r="E74" s="53"/>
      <c r="F74" s="53"/>
      <c r="G74" s="98">
        <v>34</v>
      </c>
      <c r="H74" s="97" t="s">
        <v>64</v>
      </c>
      <c r="I74" s="99">
        <f>+I28</f>
        <v>0</v>
      </c>
      <c r="J74" s="100">
        <f t="shared" si="4"/>
        <v>0</v>
      </c>
      <c r="K74" s="55"/>
    </row>
    <row r="75" spans="1:11" ht="14.25">
      <c r="A75" s="96">
        <f t="shared" si="5"/>
        <v>6</v>
      </c>
      <c r="B75" s="97"/>
      <c r="C75" s="53" t="s">
        <v>104</v>
      </c>
      <c r="D75" s="53"/>
      <c r="E75" s="53"/>
      <c r="F75" s="53"/>
      <c r="G75" s="98">
        <f>+(7+34+8+30+10+7)+(50)+(36+7+17)+(7.5+3)</f>
        <v>216.5</v>
      </c>
      <c r="H75" s="97" t="s">
        <v>64</v>
      </c>
      <c r="I75" s="99">
        <f>+I29</f>
        <v>0</v>
      </c>
      <c r="J75" s="100">
        <f t="shared" si="4"/>
        <v>0</v>
      </c>
      <c r="K75" s="55"/>
    </row>
    <row r="76" spans="1:11" ht="14.25">
      <c r="A76" s="96">
        <f t="shared" si="5"/>
        <v>7</v>
      </c>
      <c r="B76" s="97"/>
      <c r="C76" s="102" t="s">
        <v>105</v>
      </c>
      <c r="D76" s="102"/>
      <c r="E76" s="103"/>
      <c r="F76" s="103"/>
      <c r="G76" s="98"/>
      <c r="H76" s="97"/>
      <c r="I76" s="99"/>
      <c r="J76" s="100"/>
      <c r="K76" s="55"/>
    </row>
    <row r="77" spans="1:11" ht="14.25">
      <c r="A77" s="96"/>
      <c r="B77" s="97"/>
      <c r="C77" s="102"/>
      <c r="D77" s="102"/>
      <c r="E77" s="104"/>
      <c r="F77" s="104"/>
      <c r="G77" s="98">
        <f>+(7+34+8+30+10+7)+(50)+(36+7+17)+(7.5+3)</f>
        <v>216.5</v>
      </c>
      <c r="H77" s="97" t="s">
        <v>64</v>
      </c>
      <c r="I77" s="99">
        <f>+I31</f>
        <v>0</v>
      </c>
      <c r="J77" s="100">
        <f aca="true" t="shared" si="6" ref="J77:J87">+I77*G77</f>
        <v>0</v>
      </c>
      <c r="K77" s="55"/>
    </row>
    <row r="78" spans="1:11" ht="14.25">
      <c r="A78" s="96">
        <v>8</v>
      </c>
      <c r="B78" s="97"/>
      <c r="C78" s="53" t="s">
        <v>67</v>
      </c>
      <c r="D78" s="53"/>
      <c r="E78" s="53"/>
      <c r="F78" s="53"/>
      <c r="G78" s="98">
        <v>1</v>
      </c>
      <c r="H78" s="97" t="s">
        <v>68</v>
      </c>
      <c r="I78" s="99">
        <f>+I32</f>
        <v>0</v>
      </c>
      <c r="J78" s="100">
        <f t="shared" si="6"/>
        <v>0</v>
      </c>
      <c r="K78" s="55"/>
    </row>
    <row r="79" spans="1:11" ht="14.25">
      <c r="A79" s="96">
        <f>+A78+1</f>
        <v>9</v>
      </c>
      <c r="B79" s="97"/>
      <c r="C79" s="53" t="s">
        <v>69</v>
      </c>
      <c r="D79" s="53"/>
      <c r="E79" s="53"/>
      <c r="F79" s="53"/>
      <c r="G79" s="98">
        <v>1</v>
      </c>
      <c r="H79" s="97" t="s">
        <v>68</v>
      </c>
      <c r="I79" s="99">
        <f>+I33</f>
        <v>0</v>
      </c>
      <c r="J79" s="100">
        <f t="shared" si="6"/>
        <v>0</v>
      </c>
      <c r="K79" s="55"/>
    </row>
    <row r="80" spans="1:11" ht="14.25">
      <c r="A80" s="96">
        <f aca="true" t="shared" si="7" ref="A80:A88">+A79+1</f>
        <v>10</v>
      </c>
      <c r="B80" s="97"/>
      <c r="C80" s="53" t="s">
        <v>70</v>
      </c>
      <c r="D80" s="53"/>
      <c r="E80" s="53"/>
      <c r="F80" s="53"/>
      <c r="G80" s="98">
        <v>1</v>
      </c>
      <c r="H80" s="97" t="s">
        <v>71</v>
      </c>
      <c r="I80" s="99">
        <f>+I34</f>
        <v>0</v>
      </c>
      <c r="J80" s="100">
        <f t="shared" si="6"/>
        <v>0</v>
      </c>
      <c r="K80" s="55"/>
    </row>
    <row r="81" spans="1:11" ht="14.25">
      <c r="A81" s="96">
        <f t="shared" si="7"/>
        <v>11</v>
      </c>
      <c r="B81" s="97"/>
      <c r="C81" s="53" t="s">
        <v>106</v>
      </c>
      <c r="D81" s="53"/>
      <c r="E81" s="53"/>
      <c r="F81" s="53"/>
      <c r="G81" s="98">
        <f>+G74</f>
        <v>34</v>
      </c>
      <c r="H81" s="97" t="s">
        <v>64</v>
      </c>
      <c r="I81" s="99">
        <f>+I59</f>
        <v>0</v>
      </c>
      <c r="J81" s="100">
        <f t="shared" si="6"/>
        <v>0</v>
      </c>
      <c r="K81" s="55"/>
    </row>
    <row r="82" spans="1:11" ht="14.25">
      <c r="A82" s="96">
        <f t="shared" si="7"/>
        <v>12</v>
      </c>
      <c r="B82" s="97"/>
      <c r="C82" s="53" t="s">
        <v>97</v>
      </c>
      <c r="D82" s="53"/>
      <c r="E82" s="53"/>
      <c r="F82" s="53"/>
      <c r="G82" s="98">
        <f>+(7+36)*(0.4*0.2)</f>
        <v>3.440000000000001</v>
      </c>
      <c r="H82" s="97" t="s">
        <v>62</v>
      </c>
      <c r="I82" s="99">
        <f>+I60</f>
        <v>0</v>
      </c>
      <c r="J82" s="100">
        <f t="shared" si="6"/>
        <v>0</v>
      </c>
      <c r="K82" s="55"/>
    </row>
    <row r="83" spans="1:11" ht="14.25">
      <c r="A83" s="96">
        <f t="shared" si="7"/>
        <v>13</v>
      </c>
      <c r="B83" s="97"/>
      <c r="C83" s="53" t="s">
        <v>98</v>
      </c>
      <c r="D83" s="53"/>
      <c r="E83" s="53"/>
      <c r="F83" s="53"/>
      <c r="G83" s="98">
        <f>+(7+36)</f>
        <v>43</v>
      </c>
      <c r="H83" s="97" t="s">
        <v>64</v>
      </c>
      <c r="I83" s="99">
        <f>+I61</f>
        <v>0</v>
      </c>
      <c r="J83" s="100">
        <f t="shared" si="6"/>
        <v>0</v>
      </c>
      <c r="K83" s="55"/>
    </row>
    <row r="84" spans="1:11" ht="14.25">
      <c r="A84" s="96">
        <f t="shared" si="7"/>
        <v>14</v>
      </c>
      <c r="B84" s="97"/>
      <c r="C84" s="53" t="s">
        <v>99</v>
      </c>
      <c r="D84" s="53"/>
      <c r="E84" s="53"/>
      <c r="F84" s="53"/>
      <c r="G84" s="98">
        <f>+G73</f>
        <v>10.32</v>
      </c>
      <c r="H84" s="97" t="s">
        <v>62</v>
      </c>
      <c r="I84" s="99">
        <f>+I62</f>
        <v>0</v>
      </c>
      <c r="J84" s="100">
        <f t="shared" si="6"/>
        <v>0</v>
      </c>
      <c r="K84" s="55"/>
    </row>
    <row r="85" spans="1:11" ht="14.25">
      <c r="A85" s="96">
        <f t="shared" si="7"/>
        <v>15</v>
      </c>
      <c r="B85" s="97"/>
      <c r="C85" s="53" t="s">
        <v>107</v>
      </c>
      <c r="D85" s="53"/>
      <c r="E85" s="53"/>
      <c r="F85" s="53"/>
      <c r="G85" s="98">
        <f>+G71</f>
        <v>1</v>
      </c>
      <c r="H85" s="97" t="s">
        <v>54</v>
      </c>
      <c r="I85" s="99">
        <f>+I56</f>
        <v>0</v>
      </c>
      <c r="J85" s="100">
        <f t="shared" si="6"/>
        <v>0</v>
      </c>
      <c r="K85" s="55"/>
    </row>
    <row r="86" spans="1:11" ht="14.25">
      <c r="A86" s="96">
        <f t="shared" si="7"/>
        <v>16</v>
      </c>
      <c r="B86" s="97"/>
      <c r="C86" s="53" t="s">
        <v>101</v>
      </c>
      <c r="D86" s="53"/>
      <c r="E86" s="53"/>
      <c r="F86" s="53"/>
      <c r="G86" s="98">
        <f>+G72</f>
        <v>1</v>
      </c>
      <c r="H86" s="97" t="s">
        <v>64</v>
      </c>
      <c r="I86" s="99">
        <f>+I64</f>
        <v>0</v>
      </c>
      <c r="J86" s="100">
        <f t="shared" si="6"/>
        <v>0</v>
      </c>
      <c r="K86" s="55"/>
    </row>
    <row r="87" spans="1:11" ht="14.25">
      <c r="A87" s="96">
        <f t="shared" si="7"/>
        <v>17</v>
      </c>
      <c r="B87" s="97"/>
      <c r="C87" s="53" t="s">
        <v>102</v>
      </c>
      <c r="D87" s="53"/>
      <c r="E87" s="53"/>
      <c r="F87" s="53"/>
      <c r="G87" s="98">
        <f>+G70</f>
        <v>4.2</v>
      </c>
      <c r="H87" s="97" t="s">
        <v>54</v>
      </c>
      <c r="I87" s="99">
        <f>+I65</f>
        <v>0</v>
      </c>
      <c r="J87" s="100">
        <f t="shared" si="6"/>
        <v>0</v>
      </c>
      <c r="K87" s="55"/>
    </row>
    <row r="88" spans="1:12" ht="14.25">
      <c r="A88" s="96">
        <f t="shared" si="7"/>
        <v>18</v>
      </c>
      <c r="B88" s="109"/>
      <c r="C88" s="53" t="s">
        <v>103</v>
      </c>
      <c r="D88" s="53"/>
      <c r="E88" s="53"/>
      <c r="F88" s="53"/>
      <c r="G88" s="98">
        <v>4</v>
      </c>
      <c r="H88" s="97" t="s">
        <v>54</v>
      </c>
      <c r="I88" s="99">
        <f>+I66</f>
        <v>0</v>
      </c>
      <c r="J88" s="99">
        <f>+I88*G88</f>
        <v>0</v>
      </c>
      <c r="K88" s="99"/>
      <c r="L88" s="11"/>
    </row>
    <row r="89" spans="1:11" ht="14.25">
      <c r="A89" s="45"/>
      <c r="B89" s="46"/>
      <c r="C89" s="47"/>
      <c r="D89" s="53"/>
      <c r="E89" s="53"/>
      <c r="F89" s="53"/>
      <c r="G89" s="98"/>
      <c r="H89" s="97"/>
      <c r="I89" s="101" t="s">
        <v>37</v>
      </c>
      <c r="J89" s="101">
        <f>SUM(J70:J88)</f>
        <v>0</v>
      </c>
      <c r="K89" s="55"/>
    </row>
    <row r="90" spans="1:11" ht="14.25">
      <c r="A90" s="45"/>
      <c r="B90" s="46"/>
      <c r="C90" s="48"/>
      <c r="D90" s="53"/>
      <c r="E90" s="53"/>
      <c r="F90" s="53"/>
      <c r="G90" s="98"/>
      <c r="H90" s="97"/>
      <c r="I90" s="99"/>
      <c r="J90" s="99"/>
      <c r="K90" s="55"/>
    </row>
    <row r="91" spans="1:11" ht="14.25">
      <c r="A91" s="51" t="s">
        <v>31</v>
      </c>
      <c r="B91" s="46"/>
      <c r="C91" s="47" t="s">
        <v>32</v>
      </c>
      <c r="D91" s="53"/>
      <c r="E91" s="53"/>
      <c r="F91" s="53"/>
      <c r="G91" s="98"/>
      <c r="H91" s="97"/>
      <c r="I91" s="99"/>
      <c r="J91" s="99"/>
      <c r="K91" s="55"/>
    </row>
    <row r="92" spans="1:11" ht="14.25">
      <c r="A92" s="96">
        <v>1</v>
      </c>
      <c r="B92" s="97"/>
      <c r="C92" s="53" t="s">
        <v>57</v>
      </c>
      <c r="D92" s="53"/>
      <c r="E92" s="53"/>
      <c r="F92" s="53"/>
      <c r="G92" s="98">
        <f>7*0.6</f>
        <v>4.2</v>
      </c>
      <c r="H92" s="97" t="s">
        <v>54</v>
      </c>
      <c r="I92" s="99">
        <f>+I70</f>
        <v>0</v>
      </c>
      <c r="J92" s="100">
        <f>+I92*G92</f>
        <v>0</v>
      </c>
      <c r="K92" s="55"/>
    </row>
    <row r="93" spans="1:11" ht="14.25">
      <c r="A93" s="96">
        <f>+A92+1</f>
        <v>2</v>
      </c>
      <c r="B93" s="97"/>
      <c r="C93" s="53" t="s">
        <v>59</v>
      </c>
      <c r="D93" s="53"/>
      <c r="E93" s="53"/>
      <c r="F93" s="53"/>
      <c r="G93" s="98">
        <v>1</v>
      </c>
      <c r="H93" s="97" t="s">
        <v>54</v>
      </c>
      <c r="I93" s="99">
        <f>+I71</f>
        <v>0</v>
      </c>
      <c r="J93" s="100">
        <f>+I93*G93</f>
        <v>0</v>
      </c>
      <c r="K93" s="55"/>
    </row>
    <row r="94" spans="1:11" ht="14.25">
      <c r="A94" s="96">
        <f>+A93+1</f>
        <v>3</v>
      </c>
      <c r="B94" s="97"/>
      <c r="C94" s="53" t="s">
        <v>60</v>
      </c>
      <c r="D94" s="53"/>
      <c r="E94" s="53"/>
      <c r="F94" s="53"/>
      <c r="G94" s="98">
        <v>1</v>
      </c>
      <c r="H94" s="97" t="s">
        <v>64</v>
      </c>
      <c r="I94" s="99">
        <f>+I72</f>
        <v>0</v>
      </c>
      <c r="J94" s="100">
        <f>+I94*G94</f>
        <v>0</v>
      </c>
      <c r="K94" s="55"/>
    </row>
    <row r="95" spans="1:11" ht="14.25">
      <c r="A95" s="96">
        <f>+A94+1</f>
        <v>4</v>
      </c>
      <c r="B95" s="97"/>
      <c r="C95" s="53" t="s">
        <v>61</v>
      </c>
      <c r="D95" s="53"/>
      <c r="E95" s="53"/>
      <c r="F95" s="53"/>
      <c r="G95" s="98">
        <f>+(13+7)*(0.4*0.6)</f>
        <v>4.8</v>
      </c>
      <c r="H95" s="97" t="s">
        <v>62</v>
      </c>
      <c r="I95" s="99">
        <f>+I73</f>
        <v>0</v>
      </c>
      <c r="J95" s="100">
        <f>+I95*G95</f>
        <v>0</v>
      </c>
      <c r="K95" s="55"/>
    </row>
    <row r="96" spans="1:11" ht="14.25">
      <c r="A96" s="96">
        <f>+A95+1</f>
        <v>5</v>
      </c>
      <c r="B96" s="97"/>
      <c r="C96" s="53" t="s">
        <v>108</v>
      </c>
      <c r="D96" s="53"/>
      <c r="E96" s="53"/>
      <c r="F96" s="53"/>
      <c r="G96" s="98">
        <f>+(7+34+8+30+10+7)+(50)+(36+7)+(7+13+17)+(7.5+7.5)+(21)</f>
        <v>262</v>
      </c>
      <c r="H96" s="97" t="s">
        <v>64</v>
      </c>
      <c r="I96" s="99">
        <f>+I75</f>
        <v>0</v>
      </c>
      <c r="J96" s="100">
        <f>+I96*G96</f>
        <v>0</v>
      </c>
      <c r="K96" s="55"/>
    </row>
    <row r="97" spans="1:11" ht="14.25">
      <c r="A97" s="96">
        <f>+A96+1</f>
        <v>6</v>
      </c>
      <c r="B97" s="97"/>
      <c r="C97" s="102" t="s">
        <v>109</v>
      </c>
      <c r="D97" s="102"/>
      <c r="E97" s="103"/>
      <c r="F97" s="103"/>
      <c r="G97" s="98"/>
      <c r="H97" s="97"/>
      <c r="I97" s="99"/>
      <c r="J97" s="100"/>
      <c r="K97" s="55"/>
    </row>
    <row r="98" spans="1:11" ht="14.25">
      <c r="A98" s="96"/>
      <c r="B98" s="97"/>
      <c r="C98" s="102"/>
      <c r="D98" s="102"/>
      <c r="E98" s="104"/>
      <c r="F98" s="104"/>
      <c r="G98" s="98">
        <f>+G96</f>
        <v>262</v>
      </c>
      <c r="H98" s="97" t="s">
        <v>64</v>
      </c>
      <c r="I98" s="99">
        <f>+I77</f>
        <v>0</v>
      </c>
      <c r="J98" s="100">
        <f aca="true" t="shared" si="8" ref="J98:J107">+I98*G98</f>
        <v>0</v>
      </c>
      <c r="K98" s="55"/>
    </row>
    <row r="99" spans="1:11" ht="14.25">
      <c r="A99" s="96">
        <v>8</v>
      </c>
      <c r="B99" s="97"/>
      <c r="C99" s="53" t="s">
        <v>67</v>
      </c>
      <c r="D99" s="53"/>
      <c r="E99" s="53"/>
      <c r="F99" s="53"/>
      <c r="G99" s="98">
        <v>1</v>
      </c>
      <c r="H99" s="97" t="s">
        <v>68</v>
      </c>
      <c r="I99" s="99">
        <f>+I78</f>
        <v>0</v>
      </c>
      <c r="J99" s="100">
        <f t="shared" si="8"/>
        <v>0</v>
      </c>
      <c r="K99" s="55"/>
    </row>
    <row r="100" spans="1:11" ht="14.25">
      <c r="A100" s="96">
        <f>+A99+1</f>
        <v>9</v>
      </c>
      <c r="B100" s="97"/>
      <c r="C100" s="53" t="s">
        <v>69</v>
      </c>
      <c r="D100" s="53"/>
      <c r="E100" s="53"/>
      <c r="F100" s="53"/>
      <c r="G100" s="98">
        <v>1</v>
      </c>
      <c r="H100" s="97" t="s">
        <v>68</v>
      </c>
      <c r="I100" s="99">
        <f>+I79</f>
        <v>0</v>
      </c>
      <c r="J100" s="100">
        <f t="shared" si="8"/>
        <v>0</v>
      </c>
      <c r="K100" s="55"/>
    </row>
    <row r="101" spans="1:11" ht="14.25">
      <c r="A101" s="96">
        <f aca="true" t="shared" si="9" ref="A101:A108">+A100+1</f>
        <v>10</v>
      </c>
      <c r="B101" s="97"/>
      <c r="C101" s="53" t="s">
        <v>70</v>
      </c>
      <c r="D101" s="53"/>
      <c r="E101" s="53"/>
      <c r="F101" s="53"/>
      <c r="G101" s="98">
        <v>1</v>
      </c>
      <c r="H101" s="97" t="s">
        <v>71</v>
      </c>
      <c r="I101" s="99">
        <f>+I80</f>
        <v>0</v>
      </c>
      <c r="J101" s="100">
        <f t="shared" si="8"/>
        <v>0</v>
      </c>
      <c r="K101" s="55"/>
    </row>
    <row r="102" spans="1:11" ht="14.25">
      <c r="A102" s="96">
        <f t="shared" si="9"/>
        <v>11</v>
      </c>
      <c r="B102" s="97"/>
      <c r="C102" s="53" t="s">
        <v>97</v>
      </c>
      <c r="D102" s="53"/>
      <c r="E102" s="53"/>
      <c r="F102" s="53"/>
      <c r="G102" s="98">
        <f>+(3+7+25+14)*(0.4*0.2)</f>
        <v>3.920000000000001</v>
      </c>
      <c r="H102" s="97" t="s">
        <v>62</v>
      </c>
      <c r="I102" s="99">
        <f>+I82</f>
        <v>0</v>
      </c>
      <c r="J102" s="100">
        <f t="shared" si="8"/>
        <v>0</v>
      </c>
      <c r="K102" s="55"/>
    </row>
    <row r="103" spans="1:11" ht="14.25">
      <c r="A103" s="96">
        <f t="shared" si="9"/>
        <v>12</v>
      </c>
      <c r="B103" s="97"/>
      <c r="C103" s="53" t="s">
        <v>98</v>
      </c>
      <c r="D103" s="53"/>
      <c r="E103" s="53"/>
      <c r="F103" s="53"/>
      <c r="G103" s="98">
        <f>13+7</f>
        <v>20</v>
      </c>
      <c r="H103" s="97" t="s">
        <v>64</v>
      </c>
      <c r="I103" s="99">
        <f>+I83</f>
        <v>0</v>
      </c>
      <c r="J103" s="100">
        <f t="shared" si="8"/>
        <v>0</v>
      </c>
      <c r="K103" s="55"/>
    </row>
    <row r="104" spans="1:11" ht="14.25">
      <c r="A104" s="96">
        <f t="shared" si="9"/>
        <v>13</v>
      </c>
      <c r="B104" s="97"/>
      <c r="C104" s="53" t="s">
        <v>99</v>
      </c>
      <c r="D104" s="53"/>
      <c r="E104" s="53"/>
      <c r="F104" s="53"/>
      <c r="G104" s="98">
        <f>+G95</f>
        <v>4.8</v>
      </c>
      <c r="H104" s="97" t="s">
        <v>62</v>
      </c>
      <c r="I104" s="99">
        <f>+I84</f>
        <v>0</v>
      </c>
      <c r="J104" s="100">
        <f t="shared" si="8"/>
        <v>0</v>
      </c>
      <c r="K104" s="55"/>
    </row>
    <row r="105" spans="1:11" ht="14.25">
      <c r="A105" s="96">
        <f t="shared" si="9"/>
        <v>14</v>
      </c>
      <c r="B105" s="97"/>
      <c r="C105" s="53" t="s">
        <v>107</v>
      </c>
      <c r="D105" s="53"/>
      <c r="E105" s="53"/>
      <c r="F105" s="53"/>
      <c r="G105" s="98">
        <f>+G93</f>
        <v>1</v>
      </c>
      <c r="H105" s="97" t="s">
        <v>54</v>
      </c>
      <c r="I105" s="99">
        <f>+I85</f>
        <v>0</v>
      </c>
      <c r="J105" s="100">
        <f t="shared" si="8"/>
        <v>0</v>
      </c>
      <c r="K105" s="55"/>
    </row>
    <row r="106" spans="1:11" ht="14.25">
      <c r="A106" s="96">
        <f t="shared" si="9"/>
        <v>15</v>
      </c>
      <c r="B106" s="97"/>
      <c r="C106" s="53" t="s">
        <v>101</v>
      </c>
      <c r="D106" s="53"/>
      <c r="E106" s="53"/>
      <c r="F106" s="53"/>
      <c r="G106" s="98">
        <f>+G94</f>
        <v>1</v>
      </c>
      <c r="H106" s="97" t="s">
        <v>64</v>
      </c>
      <c r="I106" s="99">
        <f>+I86</f>
        <v>0</v>
      </c>
      <c r="J106" s="100">
        <f t="shared" si="8"/>
        <v>0</v>
      </c>
      <c r="K106" s="55"/>
    </row>
    <row r="107" spans="1:11" ht="14.25">
      <c r="A107" s="96">
        <f t="shared" si="9"/>
        <v>16</v>
      </c>
      <c r="B107" s="97"/>
      <c r="C107" s="53" t="s">
        <v>102</v>
      </c>
      <c r="D107" s="53"/>
      <c r="E107" s="53"/>
      <c r="F107" s="53"/>
      <c r="G107" s="98">
        <f>+G92</f>
        <v>4.2</v>
      </c>
      <c r="H107" s="97" t="s">
        <v>54</v>
      </c>
      <c r="I107" s="99">
        <f>+I87</f>
        <v>0</v>
      </c>
      <c r="J107" s="100">
        <f t="shared" si="8"/>
        <v>0</v>
      </c>
      <c r="K107" s="55"/>
    </row>
    <row r="108" spans="1:12" ht="14.25">
      <c r="A108" s="96">
        <f t="shared" si="9"/>
        <v>17</v>
      </c>
      <c r="B108" s="109"/>
      <c r="C108" s="53" t="s">
        <v>103</v>
      </c>
      <c r="D108" s="53"/>
      <c r="E108" s="53"/>
      <c r="F108" s="53"/>
      <c r="G108" s="98">
        <f>+G88</f>
        <v>4</v>
      </c>
      <c r="H108" s="97" t="s">
        <v>54</v>
      </c>
      <c r="I108" s="99">
        <f>+I88</f>
        <v>0</v>
      </c>
      <c r="J108" s="99">
        <f>+I108*G108</f>
        <v>0</v>
      </c>
      <c r="K108" s="99"/>
      <c r="L108" s="11"/>
    </row>
    <row r="109" spans="1:11" ht="14.25">
      <c r="A109" s="45"/>
      <c r="B109" s="46"/>
      <c r="C109" s="47"/>
      <c r="D109" s="53"/>
      <c r="E109" s="53"/>
      <c r="F109" s="53"/>
      <c r="G109" s="98"/>
      <c r="H109" s="97"/>
      <c r="I109" s="101" t="s">
        <v>37</v>
      </c>
      <c r="J109" s="101">
        <f>SUM(J92:J108)</f>
        <v>0</v>
      </c>
      <c r="K109" s="55"/>
    </row>
    <row r="110" spans="1:11" ht="14.25">
      <c r="A110" s="45"/>
      <c r="B110" s="46"/>
      <c r="C110" s="48"/>
      <c r="D110" s="53"/>
      <c r="E110" s="53"/>
      <c r="F110" s="53"/>
      <c r="G110" s="98"/>
      <c r="H110" s="97"/>
      <c r="I110" s="99"/>
      <c r="J110" s="99"/>
      <c r="K110" s="55"/>
    </row>
    <row r="111" spans="1:11" ht="14.25">
      <c r="A111" s="51" t="s">
        <v>33</v>
      </c>
      <c r="B111" s="46"/>
      <c r="C111" s="47" t="s">
        <v>34</v>
      </c>
      <c r="D111" s="53"/>
      <c r="E111" s="53"/>
      <c r="F111" s="53"/>
      <c r="G111" s="98"/>
      <c r="H111" s="97"/>
      <c r="I111" s="99"/>
      <c r="J111" s="99"/>
      <c r="K111" s="55"/>
    </row>
    <row r="112" spans="1:11" ht="14.25">
      <c r="A112" s="96">
        <v>1</v>
      </c>
      <c r="B112" s="97"/>
      <c r="C112" s="53" t="s">
        <v>57</v>
      </c>
      <c r="D112" s="53"/>
      <c r="E112" s="53"/>
      <c r="F112" s="53"/>
      <c r="G112" s="98">
        <f>3*0.6</f>
        <v>1.7999999999999998</v>
      </c>
      <c r="H112" s="97" t="s">
        <v>54</v>
      </c>
      <c r="I112" s="99">
        <f>+I92</f>
        <v>0</v>
      </c>
      <c r="J112" s="100">
        <f>+I112*G112</f>
        <v>0</v>
      </c>
      <c r="K112" s="55"/>
    </row>
    <row r="113" spans="1:11" ht="14.25">
      <c r="A113" s="96">
        <f>+A112+1</f>
        <v>2</v>
      </c>
      <c r="B113" s="97"/>
      <c r="C113" s="53" t="s">
        <v>59</v>
      </c>
      <c r="D113" s="53"/>
      <c r="E113" s="53"/>
      <c r="F113" s="53"/>
      <c r="G113" s="98">
        <f>+(1*1)</f>
        <v>1</v>
      </c>
      <c r="H113" s="97" t="s">
        <v>54</v>
      </c>
      <c r="I113" s="99">
        <f>+I93</f>
        <v>0</v>
      </c>
      <c r="J113" s="100">
        <f>+I113*G113</f>
        <v>0</v>
      </c>
      <c r="K113" s="55"/>
    </row>
    <row r="114" spans="1:11" ht="14.25">
      <c r="A114" s="96">
        <f>+A113+1</f>
        <v>3</v>
      </c>
      <c r="B114" s="97"/>
      <c r="C114" s="53" t="s">
        <v>60</v>
      </c>
      <c r="D114" s="53"/>
      <c r="E114" s="53"/>
      <c r="F114" s="53"/>
      <c r="G114" s="98">
        <v>1</v>
      </c>
      <c r="H114" s="97" t="s">
        <v>64</v>
      </c>
      <c r="I114" s="99">
        <f>+I94</f>
        <v>0</v>
      </c>
      <c r="J114" s="100">
        <f>+I114*G114</f>
        <v>0</v>
      </c>
      <c r="K114" s="55"/>
    </row>
    <row r="115" spans="1:11" ht="14.25">
      <c r="A115" s="96">
        <f>+A114+1</f>
        <v>4</v>
      </c>
      <c r="B115" s="97"/>
      <c r="C115" s="53" t="s">
        <v>61</v>
      </c>
      <c r="D115" s="53"/>
      <c r="E115" s="53"/>
      <c r="F115" s="53"/>
      <c r="G115" s="98">
        <f>+(50+50+35+6+3)*(0.4*0.6)</f>
        <v>34.56</v>
      </c>
      <c r="H115" s="97" t="s">
        <v>62</v>
      </c>
      <c r="I115" s="99">
        <f>+I95</f>
        <v>0</v>
      </c>
      <c r="J115" s="100">
        <f>+I115*G115</f>
        <v>0</v>
      </c>
      <c r="K115" s="55"/>
    </row>
    <row r="116" spans="1:11" ht="14.25">
      <c r="A116" s="96">
        <f>+A115+1</f>
        <v>5</v>
      </c>
      <c r="B116" s="97"/>
      <c r="C116" s="53" t="s">
        <v>110</v>
      </c>
      <c r="D116" s="53"/>
      <c r="E116" s="53"/>
      <c r="F116" s="53"/>
      <c r="G116" s="98">
        <f>+(7+34+8+30+10+7)+(50+50+35+6+3)+(7.5+7.5+3)</f>
        <v>258</v>
      </c>
      <c r="H116" s="97" t="s">
        <v>64</v>
      </c>
      <c r="I116" s="99">
        <f>+I96</f>
        <v>0</v>
      </c>
      <c r="J116" s="100">
        <f>+I116*G116</f>
        <v>0</v>
      </c>
      <c r="K116" s="55"/>
    </row>
    <row r="117" spans="1:11" ht="14.25">
      <c r="A117" s="96">
        <f>+A116+1</f>
        <v>6</v>
      </c>
      <c r="B117" s="97"/>
      <c r="C117" s="102" t="s">
        <v>111</v>
      </c>
      <c r="D117" s="102"/>
      <c r="E117" s="103"/>
      <c r="F117" s="103"/>
      <c r="G117" s="98"/>
      <c r="H117" s="97"/>
      <c r="I117" s="99"/>
      <c r="J117" s="100"/>
      <c r="K117" s="55"/>
    </row>
    <row r="118" spans="1:11" ht="14.25">
      <c r="A118" s="96"/>
      <c r="B118" s="97"/>
      <c r="C118" s="102"/>
      <c r="D118" s="102"/>
      <c r="E118" s="104"/>
      <c r="F118" s="104"/>
      <c r="G118" s="98">
        <f>+(7+34+8+30+10+7)+(50+50+35+6+3)+(7.5+7.5+3)</f>
        <v>258</v>
      </c>
      <c r="H118" s="97" t="s">
        <v>64</v>
      </c>
      <c r="I118" s="99">
        <f>+I98</f>
        <v>0</v>
      </c>
      <c r="J118" s="100">
        <f aca="true" t="shared" si="10" ref="J118:J127">+I118*G118</f>
        <v>0</v>
      </c>
      <c r="K118" s="55"/>
    </row>
    <row r="119" spans="1:11" ht="14.25">
      <c r="A119" s="96">
        <v>7</v>
      </c>
      <c r="B119" s="97"/>
      <c r="C119" s="53" t="s">
        <v>67</v>
      </c>
      <c r="D119" s="53"/>
      <c r="E119" s="53"/>
      <c r="F119" s="53"/>
      <c r="G119" s="98">
        <v>1</v>
      </c>
      <c r="H119" s="97" t="s">
        <v>68</v>
      </c>
      <c r="I119" s="99">
        <f>+I99</f>
        <v>0</v>
      </c>
      <c r="J119" s="100">
        <f t="shared" si="10"/>
        <v>0</v>
      </c>
      <c r="K119" s="55"/>
    </row>
    <row r="120" spans="1:11" ht="14.25">
      <c r="A120" s="96">
        <f>+A119+1</f>
        <v>8</v>
      </c>
      <c r="B120" s="97"/>
      <c r="C120" s="53" t="s">
        <v>69</v>
      </c>
      <c r="D120" s="53"/>
      <c r="E120" s="53"/>
      <c r="F120" s="53"/>
      <c r="G120" s="98">
        <v>1</v>
      </c>
      <c r="H120" s="97" t="s">
        <v>68</v>
      </c>
      <c r="I120" s="99">
        <f>+I100</f>
        <v>0</v>
      </c>
      <c r="J120" s="100">
        <f t="shared" si="10"/>
        <v>0</v>
      </c>
      <c r="K120" s="55"/>
    </row>
    <row r="121" spans="1:11" ht="14.25">
      <c r="A121" s="96">
        <f aca="true" t="shared" si="11" ref="A121:A128">+A120+1</f>
        <v>9</v>
      </c>
      <c r="B121" s="97"/>
      <c r="C121" s="53" t="s">
        <v>70</v>
      </c>
      <c r="D121" s="53"/>
      <c r="E121" s="53"/>
      <c r="F121" s="53"/>
      <c r="G121" s="98">
        <v>1</v>
      </c>
      <c r="H121" s="97" t="s">
        <v>71</v>
      </c>
      <c r="I121" s="99">
        <f>+I101</f>
        <v>0</v>
      </c>
      <c r="J121" s="100">
        <f t="shared" si="10"/>
        <v>0</v>
      </c>
      <c r="K121" s="55"/>
    </row>
    <row r="122" spans="1:11" ht="14.25">
      <c r="A122" s="96">
        <f t="shared" si="11"/>
        <v>10</v>
      </c>
      <c r="B122" s="97"/>
      <c r="C122" s="53" t="s">
        <v>97</v>
      </c>
      <c r="D122" s="53"/>
      <c r="E122" s="53"/>
      <c r="F122" s="53"/>
      <c r="G122" s="98">
        <f>+(50+50+35+6+3)*(0.4*0.2)</f>
        <v>11.520000000000003</v>
      </c>
      <c r="H122" s="97" t="s">
        <v>62</v>
      </c>
      <c r="I122" s="99">
        <f>+I102</f>
        <v>0</v>
      </c>
      <c r="J122" s="100">
        <f t="shared" si="10"/>
        <v>0</v>
      </c>
      <c r="K122" s="55"/>
    </row>
    <row r="123" spans="1:11" ht="14.25">
      <c r="A123" s="96">
        <f t="shared" si="11"/>
        <v>11</v>
      </c>
      <c r="B123" s="97"/>
      <c r="C123" s="53" t="s">
        <v>98</v>
      </c>
      <c r="D123" s="53"/>
      <c r="E123" s="53"/>
      <c r="F123" s="53"/>
      <c r="G123" s="98">
        <f>+(50+50+35+6+3)</f>
        <v>144</v>
      </c>
      <c r="H123" s="97" t="s">
        <v>64</v>
      </c>
      <c r="I123" s="99">
        <f>+I103</f>
        <v>0</v>
      </c>
      <c r="J123" s="100">
        <f t="shared" si="10"/>
        <v>0</v>
      </c>
      <c r="K123" s="55"/>
    </row>
    <row r="124" spans="1:11" ht="14.25">
      <c r="A124" s="96">
        <f t="shared" si="11"/>
        <v>12</v>
      </c>
      <c r="B124" s="97"/>
      <c r="C124" s="53" t="s">
        <v>99</v>
      </c>
      <c r="D124" s="53"/>
      <c r="E124" s="53"/>
      <c r="F124" s="53"/>
      <c r="G124" s="98">
        <f>+G115</f>
        <v>34.56</v>
      </c>
      <c r="H124" s="97" t="s">
        <v>62</v>
      </c>
      <c r="I124" s="99">
        <f>+I104</f>
        <v>0</v>
      </c>
      <c r="J124" s="100">
        <f t="shared" si="10"/>
        <v>0</v>
      </c>
      <c r="K124" s="55"/>
    </row>
    <row r="125" spans="1:11" ht="14.25">
      <c r="A125" s="96">
        <f t="shared" si="11"/>
        <v>13</v>
      </c>
      <c r="B125" s="97"/>
      <c r="C125" s="53" t="s">
        <v>107</v>
      </c>
      <c r="D125" s="53"/>
      <c r="E125" s="53"/>
      <c r="F125" s="53"/>
      <c r="G125" s="98">
        <f>+G113</f>
        <v>1</v>
      </c>
      <c r="H125" s="97" t="s">
        <v>54</v>
      </c>
      <c r="I125" s="99">
        <f>+I105</f>
        <v>0</v>
      </c>
      <c r="J125" s="100">
        <f t="shared" si="10"/>
        <v>0</v>
      </c>
      <c r="K125" s="55"/>
    </row>
    <row r="126" spans="1:11" ht="14.25">
      <c r="A126" s="96">
        <f t="shared" si="11"/>
        <v>14</v>
      </c>
      <c r="B126" s="97"/>
      <c r="C126" s="53" t="s">
        <v>101</v>
      </c>
      <c r="D126" s="53"/>
      <c r="E126" s="53"/>
      <c r="F126" s="53"/>
      <c r="G126" s="98">
        <f>+G114</f>
        <v>1</v>
      </c>
      <c r="H126" s="97" t="s">
        <v>64</v>
      </c>
      <c r="I126" s="99">
        <f>+I106</f>
        <v>0</v>
      </c>
      <c r="J126" s="100">
        <f t="shared" si="10"/>
        <v>0</v>
      </c>
      <c r="K126" s="55"/>
    </row>
    <row r="127" spans="1:11" ht="14.25">
      <c r="A127" s="96">
        <f t="shared" si="11"/>
        <v>15</v>
      </c>
      <c r="B127" s="97"/>
      <c r="C127" s="53" t="s">
        <v>102</v>
      </c>
      <c r="D127" s="53"/>
      <c r="E127" s="53"/>
      <c r="F127" s="53"/>
      <c r="G127" s="98">
        <f>+G112</f>
        <v>1.7999999999999998</v>
      </c>
      <c r="H127" s="97" t="s">
        <v>54</v>
      </c>
      <c r="I127" s="99">
        <f>+I107</f>
        <v>0</v>
      </c>
      <c r="J127" s="100">
        <f t="shared" si="10"/>
        <v>0</v>
      </c>
      <c r="K127" s="55"/>
    </row>
    <row r="128" spans="1:12" ht="14.25">
      <c r="A128" s="96">
        <f t="shared" si="11"/>
        <v>16</v>
      </c>
      <c r="B128" s="109"/>
      <c r="C128" s="53" t="s">
        <v>103</v>
      </c>
      <c r="D128" s="53"/>
      <c r="E128" s="53"/>
      <c r="F128" s="53"/>
      <c r="G128" s="98">
        <v>3</v>
      </c>
      <c r="H128" s="97" t="s">
        <v>54</v>
      </c>
      <c r="I128" s="99">
        <f>+I108</f>
        <v>0</v>
      </c>
      <c r="J128" s="99">
        <f>+I128*G128</f>
        <v>0</v>
      </c>
      <c r="K128" s="99"/>
      <c r="L128" s="11"/>
    </row>
    <row r="129" spans="1:11" ht="14.25">
      <c r="A129" s="45"/>
      <c r="B129" s="46"/>
      <c r="C129" s="47"/>
      <c r="D129" s="53"/>
      <c r="E129" s="53"/>
      <c r="F129" s="53"/>
      <c r="G129" s="98"/>
      <c r="H129" s="97"/>
      <c r="I129" s="101" t="s">
        <v>37</v>
      </c>
      <c r="J129" s="101">
        <f>SUM(J112:J128)</f>
        <v>0</v>
      </c>
      <c r="K129" s="55"/>
    </row>
    <row r="130" spans="1:11" ht="14.25">
      <c r="A130" s="45"/>
      <c r="B130" s="46"/>
      <c r="C130" s="48"/>
      <c r="D130" s="53"/>
      <c r="E130" s="53"/>
      <c r="F130" s="53"/>
      <c r="G130" s="98"/>
      <c r="H130" s="97"/>
      <c r="I130" s="99"/>
      <c r="J130" s="99"/>
      <c r="K130" s="55"/>
    </row>
    <row r="131" spans="1:11" ht="14.25">
      <c r="A131" s="51" t="s">
        <v>35</v>
      </c>
      <c r="B131" s="46"/>
      <c r="C131" s="47" t="s">
        <v>36</v>
      </c>
      <c r="D131" s="53"/>
      <c r="E131" s="53"/>
      <c r="F131" s="53"/>
      <c r="G131" s="98"/>
      <c r="H131" s="97"/>
      <c r="I131" s="99"/>
      <c r="J131" s="99"/>
      <c r="K131" s="55"/>
    </row>
    <row r="132" spans="1:12" ht="14.25">
      <c r="A132" s="96">
        <v>1</v>
      </c>
      <c r="B132" s="109"/>
      <c r="C132" s="53" t="s">
        <v>112</v>
      </c>
      <c r="D132" s="53"/>
      <c r="E132" s="53"/>
      <c r="F132" s="53"/>
      <c r="G132" s="98">
        <f>+G126</f>
        <v>1</v>
      </c>
      <c r="H132" s="97" t="s">
        <v>52</v>
      </c>
      <c r="I132" s="99">
        <f>+I112</f>
        <v>0</v>
      </c>
      <c r="J132" s="99">
        <f>+I132*G132</f>
        <v>0</v>
      </c>
      <c r="K132" s="99"/>
      <c r="L132" s="11"/>
    </row>
    <row r="133" spans="1:12" ht="14.25">
      <c r="A133" s="45"/>
      <c r="B133" s="110"/>
      <c r="C133" s="48"/>
      <c r="D133" s="53"/>
      <c r="E133" s="53"/>
      <c r="F133" s="53"/>
      <c r="G133" s="98"/>
      <c r="H133" s="97"/>
      <c r="I133" s="101" t="s">
        <v>37</v>
      </c>
      <c r="J133" s="101">
        <f>SUM(J132)</f>
        <v>0</v>
      </c>
      <c r="K133" s="111"/>
      <c r="L133" s="11"/>
    </row>
    <row r="134" spans="1:11" ht="14.25">
      <c r="A134" s="57"/>
      <c r="B134" s="58"/>
      <c r="C134" s="59"/>
      <c r="D134" s="60"/>
      <c r="E134" s="60"/>
      <c r="F134" s="60"/>
      <c r="G134" s="112"/>
      <c r="H134" s="113"/>
      <c r="I134" s="114"/>
      <c r="J134" s="62"/>
      <c r="K134" s="55"/>
    </row>
    <row r="135" ht="14.25">
      <c r="H135" s="13"/>
    </row>
    <row r="136" ht="14.25">
      <c r="H136" s="13"/>
    </row>
    <row r="137" ht="14.25">
      <c r="H137" s="13"/>
    </row>
    <row r="138" ht="14.25">
      <c r="H138" s="13"/>
    </row>
    <row r="139" ht="14.25">
      <c r="H139" s="13"/>
    </row>
    <row r="140" ht="14.25">
      <c r="H140" s="13"/>
    </row>
    <row r="141" ht="14.25">
      <c r="H141" s="13"/>
    </row>
    <row r="142" ht="14.25">
      <c r="H142" s="13"/>
    </row>
    <row r="143" ht="14.25">
      <c r="H143" s="13"/>
    </row>
    <row r="144" ht="14.25">
      <c r="H144" s="13"/>
    </row>
    <row r="145" ht="14.25">
      <c r="H145" s="13"/>
    </row>
    <row r="146" ht="14.25">
      <c r="H146" s="13"/>
    </row>
    <row r="147" ht="14.25">
      <c r="H147" s="13"/>
    </row>
    <row r="148" ht="14.25">
      <c r="H148" s="13"/>
    </row>
    <row r="149" ht="14.25">
      <c r="H149" s="13"/>
    </row>
    <row r="150" ht="14.25">
      <c r="H150" s="13"/>
    </row>
    <row r="151" ht="14.25">
      <c r="H151" s="13"/>
    </row>
    <row r="152" ht="14.25">
      <c r="H152" s="13"/>
    </row>
    <row r="153" ht="14.25">
      <c r="H153" s="13"/>
    </row>
    <row r="154" ht="14.25">
      <c r="H154" s="13"/>
    </row>
    <row r="155" ht="14.25">
      <c r="H155" s="13"/>
    </row>
    <row r="156" ht="14.25">
      <c r="H156" s="13"/>
    </row>
    <row r="157" ht="14.25">
      <c r="H157" s="13"/>
    </row>
    <row r="158" ht="14.25">
      <c r="H158" s="13"/>
    </row>
    <row r="159" ht="14.25">
      <c r="H159" s="13"/>
    </row>
    <row r="160" ht="14.25">
      <c r="H160" s="13"/>
    </row>
    <row r="161" ht="14.25">
      <c r="H161" s="13"/>
    </row>
    <row r="162" ht="14.25">
      <c r="H162" s="13"/>
    </row>
    <row r="163" ht="14.25">
      <c r="H163" s="13"/>
    </row>
    <row r="164" ht="14.25">
      <c r="H164" s="13"/>
    </row>
    <row r="165" ht="14.25">
      <c r="H165" s="13"/>
    </row>
    <row r="166" ht="14.25">
      <c r="H166" s="13"/>
    </row>
    <row r="167" ht="14.25">
      <c r="H167" s="13"/>
    </row>
    <row r="168" ht="14.25">
      <c r="H168" s="13"/>
    </row>
    <row r="169" ht="14.25">
      <c r="H169" s="13"/>
    </row>
    <row r="170" ht="14.25">
      <c r="H170" s="13"/>
    </row>
    <row r="171" ht="14.25">
      <c r="H171" s="13"/>
    </row>
    <row r="172" ht="14.25">
      <c r="H172" s="13"/>
    </row>
    <row r="173" ht="14.25">
      <c r="H173" s="13"/>
    </row>
    <row r="174" ht="14.25">
      <c r="H174" s="13"/>
    </row>
    <row r="175" ht="14.25">
      <c r="H175" s="13"/>
    </row>
    <row r="176" ht="14.25">
      <c r="H176" s="13"/>
    </row>
    <row r="177" ht="14.25">
      <c r="H177" s="13"/>
    </row>
    <row r="178" ht="14.25">
      <c r="H178" s="13"/>
    </row>
    <row r="179" ht="14.25">
      <c r="H179" s="13"/>
    </row>
    <row r="180" ht="14.25">
      <c r="H180" s="13"/>
    </row>
    <row r="181" ht="14.25">
      <c r="H181" s="13"/>
    </row>
    <row r="182" ht="14.25">
      <c r="H182" s="13"/>
    </row>
    <row r="183" ht="14.25">
      <c r="H183" s="13"/>
    </row>
    <row r="184" ht="14.25">
      <c r="H184" s="13"/>
    </row>
    <row r="185" ht="14.25">
      <c r="H185" s="13"/>
    </row>
    <row r="186" ht="14.25">
      <c r="H186" s="13"/>
    </row>
    <row r="187" ht="14.25">
      <c r="H187" s="13"/>
    </row>
    <row r="188" ht="14.25">
      <c r="H188" s="13"/>
    </row>
    <row r="189" ht="14.25">
      <c r="H189" s="13"/>
    </row>
    <row r="190" ht="14.25">
      <c r="H190" s="13"/>
    </row>
    <row r="191" ht="14.25">
      <c r="H191" s="13"/>
    </row>
    <row r="192" ht="14.25">
      <c r="H192" s="13"/>
    </row>
    <row r="193" ht="14.25">
      <c r="H193" s="13"/>
    </row>
    <row r="194" ht="14.25">
      <c r="H194" s="13"/>
    </row>
    <row r="195" ht="14.25">
      <c r="H195" s="13"/>
    </row>
    <row r="196" ht="14.25">
      <c r="H196" s="13"/>
    </row>
    <row r="197" ht="14.25">
      <c r="H197" s="13"/>
    </row>
    <row r="198" ht="14.25">
      <c r="H198" s="13"/>
    </row>
    <row r="199" ht="14.25">
      <c r="H199" s="13"/>
    </row>
    <row r="200" ht="14.25">
      <c r="H200" s="13"/>
    </row>
    <row r="201" ht="14.25">
      <c r="H201" s="13"/>
    </row>
    <row r="202" ht="14.25">
      <c r="H202" s="13"/>
    </row>
    <row r="203" ht="14.25">
      <c r="H203" s="13"/>
    </row>
    <row r="204" ht="14.25">
      <c r="H204" s="13"/>
    </row>
    <row r="205" ht="14.25">
      <c r="H205" s="13"/>
    </row>
    <row r="206" ht="14.25">
      <c r="H206" s="13"/>
    </row>
    <row r="207" ht="14.25">
      <c r="H207" s="13"/>
    </row>
    <row r="208" ht="14.25">
      <c r="H208" s="13"/>
    </row>
    <row r="209" ht="14.25">
      <c r="H209" s="13"/>
    </row>
    <row r="210" ht="14.25">
      <c r="H210" s="13"/>
    </row>
    <row r="211" ht="14.25">
      <c r="H211" s="13"/>
    </row>
    <row r="212" ht="14.25">
      <c r="H212" s="13"/>
    </row>
    <row r="213" ht="14.25">
      <c r="H213" s="13"/>
    </row>
    <row r="214" ht="14.25">
      <c r="H214" s="13"/>
    </row>
    <row r="215" ht="14.25">
      <c r="H215" s="13"/>
    </row>
    <row r="216" ht="14.25">
      <c r="H216" s="13"/>
    </row>
    <row r="217" ht="14.25">
      <c r="H217" s="13"/>
    </row>
    <row r="218" ht="14.25">
      <c r="H218" s="13"/>
    </row>
    <row r="219" ht="14.25">
      <c r="H219" s="13"/>
    </row>
    <row r="220" ht="14.25">
      <c r="H220" s="13"/>
    </row>
    <row r="221" ht="14.25">
      <c r="H221" s="13"/>
    </row>
    <row r="222" ht="14.25">
      <c r="H222" s="13"/>
    </row>
    <row r="223" ht="14.25">
      <c r="H223" s="13"/>
    </row>
    <row r="224" ht="14.25">
      <c r="H224" s="13"/>
    </row>
    <row r="225" ht="14.25">
      <c r="H225" s="13"/>
    </row>
    <row r="226" ht="14.25">
      <c r="H226" s="13"/>
    </row>
    <row r="227" ht="14.25">
      <c r="H227" s="13"/>
    </row>
    <row r="228" ht="14.25">
      <c r="H228" s="13"/>
    </row>
    <row r="229" ht="14.25">
      <c r="H229" s="13"/>
    </row>
    <row r="230" ht="14.25">
      <c r="H230" s="13"/>
    </row>
    <row r="231" ht="14.25">
      <c r="H231" s="13"/>
    </row>
    <row r="232" ht="14.25">
      <c r="H232" s="13"/>
    </row>
    <row r="233" ht="14.25">
      <c r="H233" s="13"/>
    </row>
    <row r="234" ht="14.25">
      <c r="H234" s="13"/>
    </row>
    <row r="235" ht="14.25">
      <c r="H235" s="13"/>
    </row>
    <row r="236" ht="14.25">
      <c r="H236" s="13"/>
    </row>
    <row r="237" ht="14.25">
      <c r="H237" s="13"/>
    </row>
    <row r="238" ht="14.25">
      <c r="H238" s="13"/>
    </row>
    <row r="239" ht="14.25">
      <c r="H239" s="13"/>
    </row>
    <row r="240" ht="14.25">
      <c r="H240" s="13"/>
    </row>
    <row r="241" ht="14.25">
      <c r="H241" s="13"/>
    </row>
    <row r="242" ht="14.25">
      <c r="H242" s="13"/>
    </row>
    <row r="243" ht="14.25">
      <c r="H243" s="13"/>
    </row>
    <row r="244" ht="14.25">
      <c r="H244" s="13"/>
    </row>
    <row r="245" ht="14.25">
      <c r="H245" s="13"/>
    </row>
    <row r="246" ht="14.25">
      <c r="H246" s="13"/>
    </row>
    <row r="247" ht="14.25">
      <c r="H247" s="13"/>
    </row>
    <row r="248" ht="14.25">
      <c r="H248" s="13"/>
    </row>
    <row r="249" ht="14.25">
      <c r="H249" s="13"/>
    </row>
    <row r="250" ht="14.25">
      <c r="H250" s="13"/>
    </row>
    <row r="251" ht="14.25">
      <c r="H251" s="13"/>
    </row>
    <row r="252" ht="14.25">
      <c r="H252" s="13"/>
    </row>
    <row r="253" ht="14.25">
      <c r="H253" s="13"/>
    </row>
    <row r="254" ht="14.25">
      <c r="H254" s="13"/>
    </row>
    <row r="255" ht="14.25">
      <c r="H255" s="13"/>
    </row>
    <row r="256" ht="14.25">
      <c r="H256" s="13"/>
    </row>
    <row r="257" ht="14.25">
      <c r="H257" s="13"/>
    </row>
    <row r="258" ht="14.25">
      <c r="H258" s="13"/>
    </row>
    <row r="259" ht="14.25">
      <c r="H259" s="13"/>
    </row>
    <row r="260" ht="14.25">
      <c r="H260" s="13"/>
    </row>
    <row r="261" ht="14.25">
      <c r="H261" s="13"/>
    </row>
    <row r="262" ht="14.25">
      <c r="H262" s="13"/>
    </row>
  </sheetData>
  <mergeCells count="9">
    <mergeCell ref="C10:D10"/>
    <mergeCell ref="G10:H10"/>
    <mergeCell ref="C30:D31"/>
    <mergeCell ref="C35:D36"/>
    <mergeCell ref="C37:D38"/>
    <mergeCell ref="C56:D56"/>
    <mergeCell ref="C76:D77"/>
    <mergeCell ref="C97:D98"/>
    <mergeCell ref="C117:D118"/>
  </mergeCells>
  <printOptions/>
  <pageMargins left="0.7479166666666667" right="0" top="1.25" bottom="0.9840277777777777" header="0.5118055555555555" footer="0.5118055555555555"/>
  <pageSetup horizontalDpi="300" verticalDpi="300" orientation="portrait" scale="62"/>
  <rowBreaks count="2" manualBreakCount="2">
    <brk id="61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PT.MULTI PROSS</dc:creator>
  <cp:keywords/>
  <dc:description/>
  <cp:lastModifiedBy>user</cp:lastModifiedBy>
  <cp:lastPrinted>2001-01-01T00:34:59Z</cp:lastPrinted>
  <dcterms:created xsi:type="dcterms:W3CDTF">2003-02-06T06:19:36Z</dcterms:created>
  <dcterms:modified xsi:type="dcterms:W3CDTF">2009-06-02T21:48:57Z</dcterms:modified>
  <cp:category/>
  <cp:version/>
  <cp:contentType/>
  <cp:contentStatus/>
  <cp:revision>1</cp:revision>
</cp:coreProperties>
</file>